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8340"/>
  </bookViews>
  <sheets>
    <sheet name="Лист1" sheetId="1" r:id="rId1"/>
    <sheet name="Sheet3" sheetId="4" r:id="rId2"/>
  </sheets>
  <definedNames>
    <definedName name="_xlnm._FilterDatabase" localSheetId="0" hidden="1">Лист1!$A$2:$M$10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76" i="1" l="1"/>
  <c r="E12" i="1"/>
  <c r="T28" i="1"/>
  <c r="AE5" i="1"/>
  <c r="V33" i="1"/>
  <c r="R29" i="1"/>
  <c r="S32" i="1"/>
  <c r="G2" i="1"/>
  <c r="N27" i="1"/>
  <c r="A29" i="1"/>
  <c r="R66" i="1"/>
  <c r="AE48" i="1"/>
  <c r="AE52" i="1"/>
  <c r="R80" i="1"/>
  <c r="S66" i="1"/>
  <c r="S80" i="1"/>
  <c r="T66" i="1"/>
  <c r="T80" i="1"/>
  <c r="U66" i="1"/>
  <c r="U80" i="1"/>
  <c r="V66" i="1"/>
  <c r="V80" i="1"/>
  <c r="W66" i="1"/>
  <c r="W80" i="1"/>
  <c r="X66" i="1"/>
  <c r="X80" i="1"/>
  <c r="Y66" i="1"/>
  <c r="Y80" i="1"/>
  <c r="Z66" i="1"/>
  <c r="Z80" i="1"/>
  <c r="AA66" i="1"/>
  <c r="AA80" i="1"/>
  <c r="AB66" i="1"/>
  <c r="AB80" i="1"/>
  <c r="R67" i="1"/>
  <c r="AE53" i="1"/>
  <c r="R81" i="1"/>
  <c r="S67" i="1"/>
  <c r="S81" i="1"/>
  <c r="T67" i="1"/>
  <c r="T81" i="1"/>
  <c r="U67" i="1"/>
  <c r="U81" i="1"/>
  <c r="V67" i="1"/>
  <c r="V81" i="1"/>
  <c r="W67" i="1"/>
  <c r="W81" i="1"/>
  <c r="X67" i="1"/>
  <c r="X81" i="1"/>
  <c r="Y67" i="1"/>
  <c r="Y81" i="1"/>
  <c r="Z67" i="1"/>
  <c r="Z81" i="1"/>
  <c r="AA67" i="1"/>
  <c r="AA81" i="1"/>
  <c r="AB67" i="1"/>
  <c r="AB81" i="1"/>
  <c r="R68" i="1"/>
  <c r="AE54" i="1"/>
  <c r="R82" i="1"/>
  <c r="S68" i="1"/>
  <c r="S82" i="1"/>
  <c r="T68" i="1"/>
  <c r="T82" i="1"/>
  <c r="U68" i="1"/>
  <c r="U82" i="1"/>
  <c r="V68" i="1"/>
  <c r="V82" i="1"/>
  <c r="W68" i="1"/>
  <c r="W82" i="1"/>
  <c r="X68" i="1"/>
  <c r="X82" i="1"/>
  <c r="Y68" i="1"/>
  <c r="Y82" i="1"/>
  <c r="Z68" i="1"/>
  <c r="Z82" i="1"/>
  <c r="AA68" i="1"/>
  <c r="AA82" i="1"/>
  <c r="AB68" i="1"/>
  <c r="AB82" i="1"/>
  <c r="R69" i="1"/>
  <c r="AE55" i="1"/>
  <c r="R83" i="1"/>
  <c r="S69" i="1"/>
  <c r="S83" i="1"/>
  <c r="T69" i="1"/>
  <c r="T83" i="1"/>
  <c r="U69" i="1"/>
  <c r="U83" i="1"/>
  <c r="V69" i="1"/>
  <c r="V83" i="1"/>
  <c r="W69" i="1"/>
  <c r="W83" i="1"/>
  <c r="X69" i="1"/>
  <c r="X83" i="1"/>
  <c r="Y69" i="1"/>
  <c r="Y83" i="1"/>
  <c r="Z69" i="1"/>
  <c r="Z83" i="1"/>
  <c r="AA69" i="1"/>
  <c r="AA83" i="1"/>
  <c r="AB69" i="1"/>
  <c r="AB83" i="1"/>
  <c r="R70" i="1"/>
  <c r="AE56" i="1"/>
  <c r="R84" i="1"/>
  <c r="S70" i="1"/>
  <c r="S84" i="1"/>
  <c r="T70" i="1"/>
  <c r="T84" i="1"/>
  <c r="U70" i="1"/>
  <c r="U84" i="1"/>
  <c r="V70" i="1"/>
  <c r="V84" i="1"/>
  <c r="W70" i="1"/>
  <c r="W84" i="1"/>
  <c r="X70" i="1"/>
  <c r="X84" i="1"/>
  <c r="Y70" i="1"/>
  <c r="Y84" i="1"/>
  <c r="Z70" i="1"/>
  <c r="Z84" i="1"/>
  <c r="AA70" i="1"/>
  <c r="AA84" i="1"/>
  <c r="AB70" i="1"/>
  <c r="AB84" i="1"/>
  <c r="R71" i="1"/>
  <c r="AE57" i="1"/>
  <c r="R85" i="1"/>
  <c r="S71" i="1"/>
  <c r="S85" i="1"/>
  <c r="T71" i="1"/>
  <c r="T85" i="1"/>
  <c r="U71" i="1"/>
  <c r="U85" i="1"/>
  <c r="V71" i="1"/>
  <c r="V85" i="1"/>
  <c r="W71" i="1"/>
  <c r="W85" i="1"/>
  <c r="X71" i="1"/>
  <c r="X85" i="1"/>
  <c r="Y71" i="1"/>
  <c r="Y85" i="1"/>
  <c r="Z71" i="1"/>
  <c r="Z85" i="1"/>
  <c r="AA71" i="1"/>
  <c r="AA85" i="1"/>
  <c r="AB71" i="1"/>
  <c r="AB85" i="1"/>
  <c r="R72" i="1"/>
  <c r="AE58" i="1"/>
  <c r="R86" i="1"/>
  <c r="S72" i="1"/>
  <c r="S86" i="1"/>
  <c r="T72" i="1"/>
  <c r="T86" i="1"/>
  <c r="U72" i="1"/>
  <c r="U86" i="1"/>
  <c r="V72" i="1"/>
  <c r="V86" i="1"/>
  <c r="W72" i="1"/>
  <c r="W86" i="1"/>
  <c r="X72" i="1"/>
  <c r="X86" i="1"/>
  <c r="Y72" i="1"/>
  <c r="Y86" i="1"/>
  <c r="Z72" i="1"/>
  <c r="Z86" i="1"/>
  <c r="AA72" i="1"/>
  <c r="AA86" i="1"/>
  <c r="AB72" i="1"/>
  <c r="AB86" i="1"/>
  <c r="R73" i="1"/>
  <c r="AE59" i="1"/>
  <c r="R87" i="1"/>
  <c r="S73" i="1"/>
  <c r="S87" i="1"/>
  <c r="T73" i="1"/>
  <c r="T87" i="1"/>
  <c r="U73" i="1"/>
  <c r="U87" i="1"/>
  <c r="V73" i="1"/>
  <c r="V87" i="1"/>
  <c r="W73" i="1"/>
  <c r="W87" i="1"/>
  <c r="X73" i="1"/>
  <c r="X87" i="1"/>
  <c r="Y73" i="1"/>
  <c r="Y87" i="1"/>
  <c r="Z73" i="1"/>
  <c r="Z87" i="1"/>
  <c r="AA73" i="1"/>
  <c r="AA87" i="1"/>
  <c r="AB73" i="1"/>
  <c r="AB87" i="1"/>
  <c r="R74" i="1"/>
  <c r="AE60" i="1"/>
  <c r="R88" i="1"/>
  <c r="S74" i="1"/>
  <c r="S88" i="1"/>
  <c r="T74" i="1"/>
  <c r="T88" i="1"/>
  <c r="U74" i="1"/>
  <c r="U88" i="1"/>
  <c r="V74" i="1"/>
  <c r="V88" i="1"/>
  <c r="W74" i="1"/>
  <c r="W88" i="1"/>
  <c r="X74" i="1"/>
  <c r="X88" i="1"/>
  <c r="Y74" i="1"/>
  <c r="Y88" i="1"/>
  <c r="Z74" i="1"/>
  <c r="Z88" i="1"/>
  <c r="AA74" i="1"/>
  <c r="AA88" i="1"/>
  <c r="AB74" i="1"/>
  <c r="AB88" i="1"/>
  <c r="R75" i="1"/>
  <c r="AE61" i="1"/>
  <c r="R89" i="1"/>
  <c r="S75" i="1"/>
  <c r="S89" i="1"/>
  <c r="T75" i="1"/>
  <c r="T89" i="1"/>
  <c r="U75" i="1"/>
  <c r="U89" i="1"/>
  <c r="V75" i="1"/>
  <c r="V89" i="1"/>
  <c r="W75" i="1"/>
  <c r="W89" i="1"/>
  <c r="X75" i="1"/>
  <c r="X89" i="1"/>
  <c r="Y75" i="1"/>
  <c r="Y89" i="1"/>
  <c r="Z75" i="1"/>
  <c r="Z89" i="1"/>
  <c r="AA75" i="1"/>
  <c r="AA89" i="1"/>
  <c r="AB75" i="1"/>
  <c r="AB89" i="1"/>
  <c r="R76" i="1"/>
  <c r="AE62" i="1"/>
  <c r="R90" i="1"/>
  <c r="S90" i="1"/>
  <c r="T76" i="1"/>
  <c r="T90" i="1"/>
  <c r="U76" i="1"/>
  <c r="U90" i="1"/>
  <c r="V76" i="1"/>
  <c r="V90" i="1"/>
  <c r="W76" i="1"/>
  <c r="W90" i="1"/>
  <c r="X76" i="1"/>
  <c r="X90" i="1"/>
  <c r="Y76" i="1"/>
  <c r="Y90" i="1"/>
  <c r="Z76" i="1"/>
  <c r="Z90" i="1"/>
  <c r="AA76" i="1"/>
  <c r="AA90" i="1"/>
  <c r="AB76" i="1"/>
  <c r="AB90" i="1"/>
  <c r="Q76" i="1"/>
  <c r="Q90" i="1"/>
  <c r="Q67" i="1"/>
  <c r="Q81" i="1"/>
  <c r="Q68" i="1"/>
  <c r="Q82" i="1"/>
  <c r="Q69" i="1"/>
  <c r="Q83" i="1"/>
  <c r="Q70" i="1"/>
  <c r="Q84" i="1"/>
  <c r="Q71" i="1"/>
  <c r="Q85" i="1"/>
  <c r="Q72" i="1"/>
  <c r="Q86" i="1"/>
  <c r="Q73" i="1"/>
  <c r="Q87" i="1"/>
  <c r="Q74" i="1"/>
  <c r="Q88" i="1"/>
  <c r="Q75" i="1"/>
  <c r="Q89" i="1"/>
  <c r="Q66" i="1"/>
  <c r="Q80" i="1"/>
  <c r="R17" i="1"/>
  <c r="R28" i="1"/>
  <c r="S17" i="1"/>
  <c r="S28" i="1"/>
  <c r="T17" i="1"/>
  <c r="U17" i="1"/>
  <c r="U28" i="1"/>
  <c r="V17" i="1"/>
  <c r="V28" i="1"/>
  <c r="W17" i="1"/>
  <c r="W28" i="1"/>
  <c r="X17" i="1"/>
  <c r="X28" i="1"/>
  <c r="Y17" i="1"/>
  <c r="Y28" i="1"/>
  <c r="Z17" i="1"/>
  <c r="Z28" i="1"/>
  <c r="AA17" i="1"/>
  <c r="AA28" i="1"/>
  <c r="AB17" i="1"/>
  <c r="AB28" i="1"/>
  <c r="R18" i="1"/>
  <c r="S18" i="1"/>
  <c r="S29" i="1"/>
  <c r="T18" i="1"/>
  <c r="T29" i="1"/>
  <c r="U18" i="1"/>
  <c r="U29" i="1"/>
  <c r="V18" i="1"/>
  <c r="V29" i="1"/>
  <c r="W18" i="1"/>
  <c r="W29" i="1"/>
  <c r="X18" i="1"/>
  <c r="X29" i="1"/>
  <c r="Y18" i="1"/>
  <c r="Y29" i="1"/>
  <c r="Z18" i="1"/>
  <c r="Z29" i="1"/>
  <c r="AA18" i="1"/>
  <c r="AA29" i="1"/>
  <c r="AB18" i="1"/>
  <c r="AB29" i="1"/>
  <c r="R19" i="1"/>
  <c r="R30" i="1"/>
  <c r="S19" i="1"/>
  <c r="S30" i="1"/>
  <c r="T19" i="1"/>
  <c r="T30" i="1"/>
  <c r="U19" i="1"/>
  <c r="U30" i="1"/>
  <c r="V19" i="1"/>
  <c r="V30" i="1"/>
  <c r="W19" i="1"/>
  <c r="W30" i="1"/>
  <c r="X19" i="1"/>
  <c r="X30" i="1"/>
  <c r="Y19" i="1"/>
  <c r="Y30" i="1"/>
  <c r="Z19" i="1"/>
  <c r="Z30" i="1"/>
  <c r="AA19" i="1"/>
  <c r="AA30" i="1"/>
  <c r="AB19" i="1"/>
  <c r="AB30" i="1"/>
  <c r="R20" i="1"/>
  <c r="R31" i="1"/>
  <c r="S20" i="1"/>
  <c r="S31" i="1"/>
  <c r="T20" i="1"/>
  <c r="T31" i="1"/>
  <c r="U20" i="1"/>
  <c r="U31" i="1"/>
  <c r="V20" i="1"/>
  <c r="V31" i="1"/>
  <c r="W20" i="1"/>
  <c r="W31" i="1"/>
  <c r="X20" i="1"/>
  <c r="X31" i="1"/>
  <c r="Y20" i="1"/>
  <c r="Y31" i="1"/>
  <c r="Z20" i="1"/>
  <c r="Z31" i="1"/>
  <c r="AA20" i="1"/>
  <c r="AA31" i="1"/>
  <c r="AB20" i="1"/>
  <c r="AB31" i="1"/>
  <c r="R21" i="1"/>
  <c r="R32" i="1"/>
  <c r="S21" i="1"/>
  <c r="T21" i="1"/>
  <c r="T32" i="1"/>
  <c r="U21" i="1"/>
  <c r="U32" i="1"/>
  <c r="V21" i="1"/>
  <c r="V32" i="1"/>
  <c r="W21" i="1"/>
  <c r="W32" i="1"/>
  <c r="X21" i="1"/>
  <c r="X32" i="1"/>
  <c r="Y21" i="1"/>
  <c r="Y32" i="1"/>
  <c r="Z21" i="1"/>
  <c r="Z32" i="1"/>
  <c r="AA21" i="1"/>
  <c r="AA32" i="1"/>
  <c r="AB21" i="1"/>
  <c r="AB32" i="1"/>
  <c r="R22" i="1"/>
  <c r="R33" i="1"/>
  <c r="S22" i="1"/>
  <c r="S33" i="1"/>
  <c r="T22" i="1"/>
  <c r="T33" i="1"/>
  <c r="U22" i="1"/>
  <c r="U33" i="1"/>
  <c r="V22" i="1"/>
  <c r="W22" i="1"/>
  <c r="W33" i="1"/>
  <c r="X22" i="1"/>
  <c r="X33" i="1"/>
  <c r="Y22" i="1"/>
  <c r="Y33" i="1"/>
  <c r="Z22" i="1"/>
  <c r="Z33" i="1"/>
  <c r="AA22" i="1"/>
  <c r="AA33" i="1"/>
  <c r="AB22" i="1"/>
  <c r="AB33" i="1"/>
  <c r="R23" i="1"/>
  <c r="R34" i="1"/>
  <c r="S23" i="1"/>
  <c r="S34" i="1"/>
  <c r="T23" i="1"/>
  <c r="T34" i="1"/>
  <c r="U23" i="1"/>
  <c r="U34" i="1"/>
  <c r="V23" i="1"/>
  <c r="V34" i="1"/>
  <c r="W23" i="1"/>
  <c r="W34" i="1"/>
  <c r="X23" i="1"/>
  <c r="X34" i="1"/>
  <c r="Y23" i="1"/>
  <c r="Y34" i="1"/>
  <c r="Z23" i="1"/>
  <c r="Z34" i="1"/>
  <c r="AA23" i="1"/>
  <c r="AA34" i="1"/>
  <c r="AB23" i="1"/>
  <c r="AB34" i="1"/>
  <c r="R24" i="1"/>
  <c r="R35" i="1"/>
  <c r="S24" i="1"/>
  <c r="S35" i="1"/>
  <c r="T24" i="1"/>
  <c r="T35" i="1"/>
  <c r="U24" i="1"/>
  <c r="U35" i="1"/>
  <c r="V24" i="1"/>
  <c r="V35" i="1"/>
  <c r="W24" i="1"/>
  <c r="W35" i="1"/>
  <c r="X24" i="1"/>
  <c r="X35" i="1"/>
  <c r="Y24" i="1"/>
  <c r="Y35" i="1"/>
  <c r="Z24" i="1"/>
  <c r="Z35" i="1"/>
  <c r="AA24" i="1"/>
  <c r="AA35" i="1"/>
  <c r="AB24" i="1"/>
  <c r="AB35" i="1"/>
  <c r="R25" i="1"/>
  <c r="R36" i="1"/>
  <c r="S25" i="1"/>
  <c r="S36" i="1"/>
  <c r="T25" i="1"/>
  <c r="T36" i="1"/>
  <c r="U25" i="1"/>
  <c r="U36" i="1"/>
  <c r="V25" i="1"/>
  <c r="V36" i="1"/>
  <c r="W25" i="1"/>
  <c r="W36" i="1"/>
  <c r="X25" i="1"/>
  <c r="X36" i="1"/>
  <c r="Y25" i="1"/>
  <c r="Y36" i="1"/>
  <c r="Z25" i="1"/>
  <c r="Z36" i="1"/>
  <c r="AA25" i="1"/>
  <c r="AA36" i="1"/>
  <c r="AB25" i="1"/>
  <c r="AB36" i="1"/>
  <c r="R26" i="1"/>
  <c r="R37" i="1"/>
  <c r="S26" i="1"/>
  <c r="S37" i="1"/>
  <c r="T26" i="1"/>
  <c r="T37" i="1"/>
  <c r="U26" i="1"/>
  <c r="U37" i="1"/>
  <c r="V26" i="1"/>
  <c r="V37" i="1"/>
  <c r="W26" i="1"/>
  <c r="W37" i="1"/>
  <c r="X26" i="1"/>
  <c r="X37" i="1"/>
  <c r="Y26" i="1"/>
  <c r="Y37" i="1"/>
  <c r="Z26" i="1"/>
  <c r="Z37" i="1"/>
  <c r="AA26" i="1"/>
  <c r="AA37" i="1"/>
  <c r="AB26" i="1"/>
  <c r="AB37" i="1"/>
  <c r="Q18" i="1"/>
  <c r="Q29" i="1"/>
  <c r="Q19" i="1"/>
  <c r="Q30" i="1"/>
  <c r="Q20" i="1"/>
  <c r="Q31" i="1"/>
  <c r="Q21" i="1"/>
  <c r="Q32" i="1"/>
  <c r="Q22" i="1"/>
  <c r="Q33" i="1"/>
  <c r="Q23" i="1"/>
  <c r="Q34" i="1"/>
  <c r="Q24" i="1"/>
  <c r="Q35" i="1"/>
  <c r="Q25" i="1"/>
  <c r="Q36" i="1"/>
  <c r="Q26" i="1"/>
  <c r="Q37" i="1"/>
  <c r="Q17" i="1"/>
  <c r="Q28" i="1"/>
  <c r="AG52" i="1"/>
  <c r="AH52" i="1"/>
  <c r="AI52" i="1"/>
  <c r="AI65" i="1"/>
  <c r="AG53" i="1"/>
  <c r="AH53" i="1"/>
  <c r="AI53" i="1"/>
  <c r="AI66" i="1"/>
  <c r="AG54" i="1"/>
  <c r="AH54" i="1"/>
  <c r="AI54" i="1"/>
  <c r="AI67" i="1"/>
  <c r="AG55" i="1"/>
  <c r="AH55" i="1"/>
  <c r="AI55" i="1"/>
  <c r="AI68" i="1"/>
  <c r="AG56" i="1"/>
  <c r="AH56" i="1"/>
  <c r="AI56" i="1"/>
  <c r="AI69" i="1"/>
  <c r="AG57" i="1"/>
  <c r="AH57" i="1"/>
  <c r="AI57" i="1"/>
  <c r="AI70" i="1"/>
  <c r="AG58" i="1"/>
  <c r="AH58" i="1"/>
  <c r="AI58" i="1"/>
  <c r="AI71" i="1"/>
  <c r="AG59" i="1"/>
  <c r="AH59" i="1"/>
  <c r="AI59" i="1"/>
  <c r="AI72" i="1"/>
  <c r="AG60" i="1"/>
  <c r="AH60" i="1"/>
  <c r="AI60" i="1"/>
  <c r="AI73" i="1"/>
  <c r="AG61" i="1"/>
  <c r="AH61" i="1"/>
  <c r="AI61" i="1"/>
  <c r="AI74" i="1"/>
  <c r="AI63" i="1"/>
  <c r="AD52" i="1"/>
  <c r="AF52" i="1"/>
  <c r="AF65" i="1"/>
  <c r="AD53" i="1"/>
  <c r="AF53" i="1"/>
  <c r="AF66" i="1"/>
  <c r="AD54" i="1"/>
  <c r="AF54" i="1"/>
  <c r="AF67" i="1"/>
  <c r="AD55" i="1"/>
  <c r="AF55" i="1"/>
  <c r="AF68" i="1"/>
  <c r="AD56" i="1"/>
  <c r="AF56" i="1"/>
  <c r="AF69" i="1"/>
  <c r="AD57" i="1"/>
  <c r="AF57" i="1"/>
  <c r="AF70" i="1"/>
  <c r="AD58" i="1"/>
  <c r="AF58" i="1"/>
  <c r="AF71" i="1"/>
  <c r="AD59" i="1"/>
  <c r="AF59" i="1"/>
  <c r="AF72" i="1"/>
  <c r="AD60" i="1"/>
  <c r="AF60" i="1"/>
  <c r="AF73" i="1"/>
  <c r="AD61" i="1"/>
  <c r="AF61" i="1"/>
  <c r="AF74" i="1"/>
  <c r="AF63" i="1"/>
  <c r="AH62" i="1"/>
  <c r="AG62" i="1"/>
  <c r="AI62" i="1"/>
  <c r="AE18" i="1"/>
  <c r="AE19" i="1"/>
  <c r="AE20" i="1"/>
  <c r="AE21" i="1"/>
  <c r="AE22" i="1"/>
  <c r="AE23" i="1"/>
  <c r="AE24" i="1"/>
  <c r="AE25" i="1"/>
  <c r="AE26" i="1"/>
  <c r="AE27" i="1"/>
  <c r="AE17" i="1"/>
  <c r="AH6" i="1"/>
  <c r="AG6" i="1"/>
  <c r="AI6" i="1"/>
  <c r="AI18" i="1"/>
  <c r="AH7" i="1"/>
  <c r="AG7" i="1"/>
  <c r="AI7" i="1"/>
  <c r="AI19" i="1"/>
  <c r="AH8" i="1"/>
  <c r="AG8" i="1"/>
  <c r="AI8" i="1"/>
  <c r="AI20" i="1"/>
  <c r="AH9" i="1"/>
  <c r="AG9" i="1"/>
  <c r="AI9" i="1"/>
  <c r="AI21" i="1"/>
  <c r="AH10" i="1"/>
  <c r="AG10" i="1"/>
  <c r="AI10" i="1"/>
  <c r="AI22" i="1"/>
  <c r="AH11" i="1"/>
  <c r="AG11" i="1"/>
  <c r="AI11" i="1"/>
  <c r="AI23" i="1"/>
  <c r="AH12" i="1"/>
  <c r="AG12" i="1"/>
  <c r="AI12" i="1"/>
  <c r="AI24" i="1"/>
  <c r="AH13" i="1"/>
  <c r="AG13" i="1"/>
  <c r="AI13" i="1"/>
  <c r="AI25" i="1"/>
  <c r="AH14" i="1"/>
  <c r="AG14" i="1"/>
  <c r="AI14" i="1"/>
  <c r="AI26" i="1"/>
  <c r="AH5" i="1"/>
  <c r="AG5" i="1"/>
  <c r="AI5" i="1"/>
  <c r="AI17" i="1"/>
  <c r="AI15" i="1"/>
  <c r="AD5" i="1"/>
  <c r="AF5" i="1"/>
  <c r="AF17" i="1"/>
  <c r="AE6" i="1"/>
  <c r="AD6" i="1"/>
  <c r="AF6" i="1"/>
  <c r="AF18" i="1"/>
  <c r="AE7" i="1"/>
  <c r="AD7" i="1"/>
  <c r="AF7" i="1"/>
  <c r="AF19" i="1"/>
  <c r="AE8" i="1"/>
  <c r="AD8" i="1"/>
  <c r="AF8" i="1"/>
  <c r="AF20" i="1"/>
  <c r="AE9" i="1"/>
  <c r="AD9" i="1"/>
  <c r="AF9" i="1"/>
  <c r="AF21" i="1"/>
  <c r="AE10" i="1"/>
  <c r="AD10" i="1"/>
  <c r="AF10" i="1"/>
  <c r="AF22" i="1"/>
  <c r="AE11" i="1"/>
  <c r="AD11" i="1"/>
  <c r="AF11" i="1"/>
  <c r="AF23" i="1"/>
  <c r="AE12" i="1"/>
  <c r="AD12" i="1"/>
  <c r="AF12" i="1"/>
  <c r="AF24" i="1"/>
  <c r="AE13" i="1"/>
  <c r="AD13" i="1"/>
  <c r="AF13" i="1"/>
  <c r="AF25" i="1"/>
  <c r="AE14" i="1"/>
  <c r="AD14" i="1"/>
  <c r="AF14" i="1"/>
  <c r="AF26" i="1"/>
  <c r="AF15" i="1"/>
  <c r="AD62" i="1"/>
  <c r="AF62" i="1"/>
  <c r="AE65" i="1"/>
  <c r="AE66" i="1"/>
  <c r="AE67" i="1"/>
  <c r="AE68" i="1"/>
  <c r="AE69" i="1"/>
  <c r="AE70" i="1"/>
  <c r="AE71" i="1"/>
  <c r="AE72" i="1"/>
  <c r="AE73" i="1"/>
  <c r="AE74" i="1"/>
  <c r="AE75" i="1"/>
  <c r="C28" i="1"/>
  <c r="C29" i="1"/>
  <c r="D28" i="1"/>
  <c r="D29" i="1"/>
  <c r="E28" i="1"/>
  <c r="E29" i="1"/>
  <c r="F28" i="1"/>
  <c r="F29" i="1"/>
  <c r="G28" i="1"/>
  <c r="G29" i="1"/>
  <c r="H28" i="1"/>
  <c r="H29" i="1"/>
  <c r="I28" i="1"/>
  <c r="I29" i="1"/>
  <c r="J28" i="1"/>
  <c r="J29" i="1"/>
  <c r="K28" i="1"/>
  <c r="K29" i="1"/>
  <c r="L28" i="1"/>
  <c r="L29" i="1"/>
  <c r="M28" i="1"/>
  <c r="M29" i="1"/>
  <c r="B28" i="1"/>
  <c r="B29" i="1"/>
  <c r="C34" i="1"/>
  <c r="A35" i="1"/>
  <c r="C35" i="1"/>
  <c r="D34" i="1"/>
  <c r="D35" i="1"/>
  <c r="E34" i="1"/>
  <c r="E35" i="1"/>
  <c r="F34" i="1"/>
  <c r="F35" i="1"/>
  <c r="G34" i="1"/>
  <c r="G35" i="1"/>
  <c r="H34" i="1"/>
  <c r="H35" i="1"/>
  <c r="I34" i="1"/>
  <c r="I35" i="1"/>
  <c r="J34" i="1"/>
  <c r="J35" i="1"/>
  <c r="K34" i="1"/>
  <c r="K35" i="1"/>
  <c r="L34" i="1"/>
  <c r="L35" i="1"/>
  <c r="M34" i="1"/>
  <c r="M35" i="1"/>
  <c r="B34" i="1"/>
  <c r="B35" i="1"/>
  <c r="N33" i="1"/>
  <c r="A33" i="1"/>
  <c r="C33" i="1"/>
  <c r="D33" i="1"/>
  <c r="E33" i="1"/>
  <c r="F33" i="1"/>
  <c r="G33" i="1"/>
  <c r="H33" i="1"/>
  <c r="I33" i="1"/>
  <c r="J33" i="1"/>
  <c r="K33" i="1"/>
  <c r="L33" i="1"/>
  <c r="M33" i="1"/>
  <c r="B33" i="1"/>
  <c r="C31" i="1"/>
  <c r="D31" i="1"/>
  <c r="E31" i="1"/>
  <c r="F31" i="1"/>
  <c r="G31" i="1"/>
  <c r="H31" i="1"/>
  <c r="I31" i="1"/>
  <c r="J31" i="1"/>
  <c r="K31" i="1"/>
  <c r="L31" i="1"/>
  <c r="M31" i="1"/>
  <c r="B31" i="1"/>
  <c r="A27" i="1"/>
  <c r="C27" i="1"/>
  <c r="D27" i="1"/>
  <c r="E27" i="1"/>
  <c r="F27" i="1"/>
  <c r="G27" i="1"/>
  <c r="H27" i="1"/>
  <c r="I27" i="1"/>
  <c r="J27" i="1"/>
  <c r="K27" i="1"/>
  <c r="L27" i="1"/>
  <c r="M27" i="1"/>
  <c r="B27" i="1"/>
  <c r="C25" i="1"/>
  <c r="D25" i="1"/>
  <c r="E25" i="1"/>
  <c r="F25" i="1"/>
  <c r="G25" i="1"/>
  <c r="H25" i="1"/>
  <c r="I25" i="1"/>
  <c r="J25" i="1"/>
  <c r="K25" i="1"/>
  <c r="L25" i="1"/>
  <c r="M25" i="1"/>
  <c r="B25" i="1"/>
  <c r="C18" i="1"/>
  <c r="C19" i="1"/>
  <c r="D18" i="1"/>
  <c r="D19" i="1"/>
  <c r="E18" i="1"/>
  <c r="E19" i="1"/>
  <c r="F18" i="1"/>
  <c r="F19" i="1"/>
  <c r="G18" i="1"/>
  <c r="G19" i="1"/>
  <c r="H18" i="1"/>
  <c r="H19" i="1"/>
  <c r="I18" i="1"/>
  <c r="I19" i="1"/>
  <c r="J18" i="1"/>
  <c r="J19" i="1"/>
  <c r="K18" i="1"/>
  <c r="K19" i="1"/>
  <c r="L18" i="1"/>
  <c r="L19" i="1"/>
  <c r="M18" i="1"/>
  <c r="M19" i="1"/>
  <c r="B18" i="1"/>
  <c r="B19" i="1"/>
  <c r="A17" i="1"/>
  <c r="C17" i="1"/>
  <c r="D17" i="1"/>
  <c r="E17" i="1"/>
  <c r="F17" i="1"/>
  <c r="G17" i="1"/>
  <c r="H17" i="1"/>
  <c r="I17" i="1"/>
  <c r="J17" i="1"/>
  <c r="K17" i="1"/>
  <c r="L17" i="1"/>
  <c r="M17" i="1"/>
  <c r="B17" i="1"/>
  <c r="C15" i="1"/>
  <c r="D15" i="1"/>
  <c r="E15" i="1"/>
  <c r="F15" i="1"/>
  <c r="G15" i="1"/>
  <c r="H15" i="1"/>
  <c r="I15" i="1"/>
  <c r="J15" i="1"/>
  <c r="K15" i="1"/>
  <c r="L15" i="1"/>
  <c r="M15" i="1"/>
  <c r="B15" i="1"/>
  <c r="C9" i="1"/>
  <c r="B2" i="1"/>
  <c r="A8" i="1"/>
  <c r="A10" i="1"/>
  <c r="C10" i="1"/>
  <c r="D9" i="1"/>
  <c r="D10" i="1"/>
  <c r="E9" i="1"/>
  <c r="E10" i="1"/>
  <c r="F9" i="1"/>
  <c r="F10" i="1"/>
  <c r="G9" i="1"/>
  <c r="G10" i="1"/>
  <c r="H9" i="1"/>
  <c r="H10" i="1"/>
  <c r="I9" i="1"/>
  <c r="I10" i="1"/>
  <c r="J9" i="1"/>
  <c r="J10" i="1"/>
  <c r="K9" i="1"/>
  <c r="K10" i="1"/>
  <c r="L9" i="1"/>
  <c r="L10" i="1"/>
  <c r="M9" i="1"/>
  <c r="M10" i="1"/>
  <c r="B9" i="1"/>
  <c r="B10" i="1"/>
  <c r="C6" i="1"/>
  <c r="D6" i="1"/>
  <c r="E6" i="1"/>
  <c r="F6" i="1"/>
  <c r="G6" i="1"/>
  <c r="H6" i="1"/>
  <c r="I6" i="1"/>
  <c r="J6" i="1"/>
  <c r="K6" i="1"/>
  <c r="L6" i="1"/>
  <c r="M6" i="1"/>
  <c r="B6" i="1"/>
  <c r="C8" i="1"/>
  <c r="D8" i="1"/>
  <c r="E8" i="1"/>
  <c r="F8" i="1"/>
  <c r="G8" i="1"/>
  <c r="H8" i="1"/>
  <c r="I8" i="1"/>
  <c r="J8" i="1"/>
  <c r="K8" i="1"/>
  <c r="L8" i="1"/>
  <c r="M8" i="1"/>
  <c r="B8" i="1"/>
</calcChain>
</file>

<file path=xl/sharedStrings.xml><?xml version="1.0" encoding="utf-8"?>
<sst xmlns="http://schemas.openxmlformats.org/spreadsheetml/2006/main" count="141" uniqueCount="61">
  <si>
    <t>Равномерное</t>
  </si>
  <si>
    <t>(b-a)/2sqrt(3)=</t>
  </si>
  <si>
    <t>a=</t>
  </si>
  <si>
    <t>b=</t>
  </si>
  <si>
    <t>Мат.ож.</t>
  </si>
  <si>
    <t>К-т вар.</t>
  </si>
  <si>
    <t>С.к.о.</t>
  </si>
  <si>
    <t>альфа=</t>
  </si>
  <si>
    <t>Экспоненциальное</t>
  </si>
  <si>
    <t>RN 15</t>
  </si>
  <si>
    <t>RN 16</t>
  </si>
  <si>
    <t>k</t>
  </si>
  <si>
    <t>альфа</t>
  </si>
  <si>
    <t>Эрланг</t>
  </si>
  <si>
    <t>300 - 1640</t>
  </si>
  <si>
    <t>1640 - 2980</t>
  </si>
  <si>
    <t>2980 - 4320</t>
  </si>
  <si>
    <t>4320 - 5660</t>
  </si>
  <si>
    <t>5660 - 7000</t>
  </si>
  <si>
    <t>7000 - 8340</t>
  </si>
  <si>
    <t>8340 - 9680</t>
  </si>
  <si>
    <t>9680 - 11020</t>
  </si>
  <si>
    <t>11020 - 12360</t>
  </si>
  <si>
    <t>12360 - 13700</t>
  </si>
  <si>
    <t>count=</t>
  </si>
  <si>
    <t>div=</t>
  </si>
  <si>
    <t>мод</t>
  </si>
  <si>
    <t>теор</t>
  </si>
  <si>
    <t>e=</t>
  </si>
  <si>
    <t>x</t>
  </si>
  <si>
    <t>ф.р.</t>
  </si>
  <si>
    <t>RN15</t>
  </si>
  <si>
    <t>Сумма:</t>
  </si>
  <si>
    <t>ф.р</t>
  </si>
  <si>
    <t>d=</t>
  </si>
  <si>
    <t>п.р.</t>
  </si>
  <si>
    <t>экспер п.р.</t>
  </si>
  <si>
    <t>теор п.р.</t>
  </si>
  <si>
    <t>относ.откл.п.р.</t>
  </si>
  <si>
    <t>RN16</t>
  </si>
  <si>
    <t>модуль откл</t>
  </si>
  <si>
    <t>А=5</t>
  </si>
  <si>
    <t>Б=6</t>
  </si>
  <si>
    <t>В=9000</t>
  </si>
  <si>
    <t>Г=500</t>
  </si>
  <si>
    <t>Д=17500</t>
  </si>
  <si>
    <t>Е=500</t>
  </si>
  <si>
    <t>Ё=5</t>
  </si>
  <si>
    <t>Ж=6</t>
  </si>
  <si>
    <t>… - 500</t>
  </si>
  <si>
    <t>500-2200</t>
  </si>
  <si>
    <t>2200-3900</t>
  </si>
  <si>
    <t>3900-5600</t>
  </si>
  <si>
    <t>7300-9000</t>
  </si>
  <si>
    <t>9000-10700</t>
  </si>
  <si>
    <t>10700-12400</t>
  </si>
  <si>
    <t>12400-14100</t>
  </si>
  <si>
    <t>14100-15800</t>
  </si>
  <si>
    <t>15800-17500</t>
  </si>
  <si>
    <t>5600-7300</t>
  </si>
  <si>
    <t>17500 -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</si>
</sst>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18" xfId="0" applyFont="1" applyBorder="1"/>
    <xf numFmtId="0" fontId="0" fillId="0" borderId="17" xfId="0" applyFont="1" applyBorder="1"/>
    <xf numFmtId="0" fontId="0" fillId="0" borderId="0" xfId="0" applyFont="1" applyBorder="1"/>
    <xf numFmtId="0" fontId="0" fillId="0" borderId="18" xfId="0" applyFont="1" applyBorder="1"/>
    <xf numFmtId="0" fontId="0" fillId="0" borderId="21" xfId="0" applyFont="1" applyBorder="1"/>
    <xf numFmtId="0" fontId="0" fillId="0" borderId="0" xfId="0" applyFont="1" applyAlignment="1">
      <alignment horizontal="right"/>
    </xf>
    <xf numFmtId="0" fontId="0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4" xfId="0" applyFont="1" applyBorder="1"/>
    <xf numFmtId="0" fontId="0" fillId="0" borderId="14" xfId="0" applyFont="1" applyBorder="1"/>
    <xf numFmtId="0" fontId="0" fillId="0" borderId="15" xfId="0" applyFont="1" applyBorder="1"/>
    <xf numFmtId="0" fontId="3" fillId="0" borderId="16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4" fillId="0" borderId="13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Fill="1" applyBorder="1"/>
    <xf numFmtId="0" fontId="0" fillId="0" borderId="25" xfId="0" applyFont="1" applyFill="1" applyBorder="1"/>
    <xf numFmtId="0" fontId="0" fillId="0" borderId="9" xfId="0" applyFont="1" applyFill="1" applyBorder="1"/>
    <xf numFmtId="0" fontId="0" fillId="0" borderId="26" xfId="0" applyFont="1" applyFill="1" applyBorder="1"/>
    <xf numFmtId="0" fontId="0" fillId="0" borderId="13" xfId="0" applyFont="1" applyFill="1" applyBorder="1"/>
    <xf numFmtId="0" fontId="0" fillId="0" borderId="5" xfId="0" applyFont="1" applyFill="1" applyBorder="1"/>
    <xf numFmtId="0" fontId="0" fillId="0" borderId="10" xfId="0" applyFont="1" applyFill="1" applyBorder="1"/>
    <xf numFmtId="0" fontId="0" fillId="0" borderId="27" xfId="0" applyFont="1" applyFill="1" applyBorder="1"/>
    <xf numFmtId="0" fontId="0" fillId="0" borderId="28" xfId="0" applyFont="1" applyFill="1" applyBorder="1"/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</cellXfs>
  <cellStyles count="17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Плотность распределения</a:t>
            </a:r>
            <a:r>
              <a:rPr lang="en-US"/>
              <a:t> </a:t>
            </a:r>
            <a:r>
              <a:rPr lang="ru-RU"/>
              <a:t>для</a:t>
            </a:r>
            <a:r>
              <a:rPr lang="en-US"/>
              <a:t> RN5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10</c:v>
          </c:tx>
          <c:invertIfNegative val="0"/>
          <c:cat>
            <c:strRef>
              <c:f>Лист1!$P$17:$P$26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Лист1!$Q$17:$Q$26</c:f>
              <c:numCache>
                <c:formatCode>General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0.2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0.3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ser>
          <c:idx val="1"/>
          <c:order val="1"/>
          <c:tx>
            <c:v>100</c:v>
          </c:tx>
          <c:invertIfNegative val="0"/>
          <c:cat>
            <c:strRef>
              <c:f>Лист1!$P$17:$P$26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Лист1!$R$17:$R$26</c:f>
              <c:numCache>
                <c:formatCode>General</c:formatCode>
                <c:ptCount val="10"/>
                <c:pt idx="0">
                  <c:v>0.09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0.08</c:v>
                </c:pt>
                <c:pt idx="5">
                  <c:v>0.1</c:v>
                </c:pt>
                <c:pt idx="6">
                  <c:v>7.0000000000000007E-2</c:v>
                </c:pt>
                <c:pt idx="7">
                  <c:v>0.14000000000000001</c:v>
                </c:pt>
                <c:pt idx="8">
                  <c:v>0.1</c:v>
                </c:pt>
                <c:pt idx="9">
                  <c:v>0.23</c:v>
                </c:pt>
              </c:numCache>
            </c:numRef>
          </c:val>
        </c:ser>
        <c:ser>
          <c:idx val="2"/>
          <c:order val="2"/>
          <c:tx>
            <c:v>1000</c:v>
          </c:tx>
          <c:invertIfNegative val="0"/>
          <c:cat>
            <c:strRef>
              <c:f>Лист1!$P$17:$P$26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Лист1!$S$17:$S$26</c:f>
              <c:numCache>
                <c:formatCode>General</c:formatCode>
                <c:ptCount val="10"/>
                <c:pt idx="0">
                  <c:v>0.10199999999999999</c:v>
                </c:pt>
                <c:pt idx="1">
                  <c:v>9.1999999999999998E-2</c:v>
                </c:pt>
                <c:pt idx="2">
                  <c:v>9.1999999999999998E-2</c:v>
                </c:pt>
                <c:pt idx="3">
                  <c:v>8.5999999999999993E-2</c:v>
                </c:pt>
                <c:pt idx="4">
                  <c:v>8.5999999999999993E-2</c:v>
                </c:pt>
                <c:pt idx="5">
                  <c:v>8.6999999999999994E-2</c:v>
                </c:pt>
                <c:pt idx="6">
                  <c:v>8.5000000000000006E-2</c:v>
                </c:pt>
                <c:pt idx="7">
                  <c:v>0.113</c:v>
                </c:pt>
                <c:pt idx="8">
                  <c:v>0.11799999999999999</c:v>
                </c:pt>
                <c:pt idx="9">
                  <c:v>0.13700000000000001</c:v>
                </c:pt>
              </c:numCache>
            </c:numRef>
          </c:val>
        </c:ser>
        <c:ser>
          <c:idx val="3"/>
          <c:order val="3"/>
          <c:tx>
            <c:v>5000</c:v>
          </c:tx>
          <c:invertIfNegative val="0"/>
          <c:cat>
            <c:strRef>
              <c:f>Лист1!$P$17:$P$26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Лист1!$T$17:$T$26</c:f>
              <c:numCache>
                <c:formatCode>General</c:formatCode>
                <c:ptCount val="10"/>
                <c:pt idx="0">
                  <c:v>9.98E-2</c:v>
                </c:pt>
                <c:pt idx="1">
                  <c:v>9.5000000000000001E-2</c:v>
                </c:pt>
                <c:pt idx="2">
                  <c:v>9.3399999999999997E-2</c:v>
                </c:pt>
                <c:pt idx="3">
                  <c:v>9.8799999999999999E-2</c:v>
                </c:pt>
                <c:pt idx="4">
                  <c:v>9.4399999999999998E-2</c:v>
                </c:pt>
                <c:pt idx="5">
                  <c:v>9.6000000000000002E-2</c:v>
                </c:pt>
                <c:pt idx="6">
                  <c:v>9.3799999999999994E-2</c:v>
                </c:pt>
                <c:pt idx="7">
                  <c:v>9.8599999999999993E-2</c:v>
                </c:pt>
                <c:pt idx="8">
                  <c:v>9.4600000000000004E-2</c:v>
                </c:pt>
                <c:pt idx="9">
                  <c:v>0.13439999999999999</c:v>
                </c:pt>
              </c:numCache>
            </c:numRef>
          </c:val>
        </c:ser>
        <c:ser>
          <c:idx val="4"/>
          <c:order val="4"/>
          <c:tx>
            <c:v>10000</c:v>
          </c:tx>
          <c:invertIfNegative val="0"/>
          <c:cat>
            <c:strRef>
              <c:f>Лист1!$P$17:$P$26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Лист1!$U$17:$U$26</c:f>
              <c:numCache>
                <c:formatCode>General</c:formatCode>
                <c:ptCount val="10"/>
                <c:pt idx="0">
                  <c:v>9.7199999999999995E-2</c:v>
                </c:pt>
                <c:pt idx="1">
                  <c:v>9.5799999999999996E-2</c:v>
                </c:pt>
                <c:pt idx="2">
                  <c:v>9.5600000000000004E-2</c:v>
                </c:pt>
                <c:pt idx="3">
                  <c:v>9.5799999999999996E-2</c:v>
                </c:pt>
                <c:pt idx="4">
                  <c:v>9.3399999999999997E-2</c:v>
                </c:pt>
                <c:pt idx="5">
                  <c:v>9.8900000000000002E-2</c:v>
                </c:pt>
                <c:pt idx="6">
                  <c:v>9.9400000000000002E-2</c:v>
                </c:pt>
                <c:pt idx="7">
                  <c:v>0.1016</c:v>
                </c:pt>
                <c:pt idx="8">
                  <c:v>9.4299999999999995E-2</c:v>
                </c:pt>
                <c:pt idx="9">
                  <c:v>9.5899999999999999E-2</c:v>
                </c:pt>
              </c:numCache>
            </c:numRef>
          </c:val>
        </c:ser>
        <c:ser>
          <c:idx val="5"/>
          <c:order val="5"/>
          <c:tx>
            <c:v>20000</c:v>
          </c:tx>
          <c:invertIfNegative val="0"/>
          <c:cat>
            <c:strRef>
              <c:f>Лист1!$P$17:$P$26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Лист1!$V$17:$V$26</c:f>
              <c:numCache>
                <c:formatCode>General</c:formatCode>
                <c:ptCount val="10"/>
                <c:pt idx="0">
                  <c:v>9.7100000000000006E-2</c:v>
                </c:pt>
                <c:pt idx="1">
                  <c:v>9.4899999999999998E-2</c:v>
                </c:pt>
                <c:pt idx="2">
                  <c:v>9.6850000000000006E-2</c:v>
                </c:pt>
                <c:pt idx="3">
                  <c:v>9.5200000000000007E-2</c:v>
                </c:pt>
                <c:pt idx="4">
                  <c:v>9.6049999999999996E-2</c:v>
                </c:pt>
                <c:pt idx="5">
                  <c:v>9.8900000000000002E-2</c:v>
                </c:pt>
                <c:pt idx="6">
                  <c:v>0.1002</c:v>
                </c:pt>
                <c:pt idx="7">
                  <c:v>9.7799999999999998E-2</c:v>
                </c:pt>
                <c:pt idx="8">
                  <c:v>9.7500000000000003E-2</c:v>
                </c:pt>
                <c:pt idx="9">
                  <c:v>9.7750000000000004E-2</c:v>
                </c:pt>
              </c:numCache>
            </c:numRef>
          </c:val>
        </c:ser>
        <c:ser>
          <c:idx val="6"/>
          <c:order val="6"/>
          <c:tx>
            <c:v>Теоретическая</c:v>
          </c:tx>
          <c:invertIfNegative val="0"/>
          <c:cat>
            <c:strRef>
              <c:f>Лист1!$P$17:$P$26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Лист1!$AE$5:$AE$14</c:f>
              <c:numCache>
                <c:formatCode>General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661656"/>
        <c:axId val="442660088"/>
      </c:barChart>
      <c:catAx>
        <c:axId val="442661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2660088"/>
        <c:crosses val="autoZero"/>
        <c:auto val="1"/>
        <c:lblAlgn val="ctr"/>
        <c:lblOffset val="100"/>
        <c:noMultiLvlLbl val="0"/>
      </c:catAx>
      <c:valAx>
        <c:axId val="442660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661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ru-RU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Функция распределения</c:v>
          </c:tx>
          <c:marker>
            <c:symbol val="none"/>
          </c:marker>
          <c:cat>
            <c:numRef>
              <c:f>Лист1!$AD$17:$AD$27</c:f>
              <c:numCache>
                <c:formatCode>General</c:formatCode>
                <c:ptCount val="11"/>
                <c:pt idx="0">
                  <c:v>300</c:v>
                </c:pt>
                <c:pt idx="1">
                  <c:v>1640</c:v>
                </c:pt>
                <c:pt idx="2">
                  <c:v>2980</c:v>
                </c:pt>
                <c:pt idx="3">
                  <c:v>4320</c:v>
                </c:pt>
                <c:pt idx="4">
                  <c:v>5660</c:v>
                </c:pt>
                <c:pt idx="5">
                  <c:v>7000</c:v>
                </c:pt>
                <c:pt idx="6">
                  <c:v>8340</c:v>
                </c:pt>
                <c:pt idx="7">
                  <c:v>9680</c:v>
                </c:pt>
                <c:pt idx="8">
                  <c:v>11020</c:v>
                </c:pt>
                <c:pt idx="9">
                  <c:v>12360</c:v>
                </c:pt>
                <c:pt idx="10">
                  <c:v>13700</c:v>
                </c:pt>
              </c:numCache>
            </c:numRef>
          </c:cat>
          <c:val>
            <c:numRef>
              <c:f>Лист1!$AE$17:$AE$27</c:f>
              <c:numCache>
                <c:formatCode>General</c:formatCode>
                <c:ptCount val="11"/>
                <c:pt idx="0">
                  <c:v>-1.1705882352941177E-2</c:v>
                </c:pt>
                <c:pt idx="1">
                  <c:v>6.7117647058823532E-2</c:v>
                </c:pt>
                <c:pt idx="2">
                  <c:v>0.14594117647058824</c:v>
                </c:pt>
                <c:pt idx="3">
                  <c:v>0.22476470588235295</c:v>
                </c:pt>
                <c:pt idx="4">
                  <c:v>0.30358823529411766</c:v>
                </c:pt>
                <c:pt idx="5">
                  <c:v>0.38241176470588234</c:v>
                </c:pt>
                <c:pt idx="6">
                  <c:v>0.46123529411764708</c:v>
                </c:pt>
                <c:pt idx="7">
                  <c:v>0.54005882352941181</c:v>
                </c:pt>
                <c:pt idx="8">
                  <c:v>0.61888235294117644</c:v>
                </c:pt>
                <c:pt idx="9">
                  <c:v>0.69770588235294118</c:v>
                </c:pt>
                <c:pt idx="10">
                  <c:v>0.77652941176470591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663952"/>
        <c:axId val="482667480"/>
      </c:lineChart>
      <c:catAx>
        <c:axId val="48266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667480"/>
        <c:crosses val="autoZero"/>
        <c:auto val="1"/>
        <c:lblAlgn val="ctr"/>
        <c:lblOffset val="100"/>
        <c:noMultiLvlLbl val="0"/>
      </c:catAx>
      <c:valAx>
        <c:axId val="482667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266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Функция распределения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Лист1!$AE$65:$AE$75</c:f>
              <c:numCache>
                <c:formatCode>General</c:formatCode>
                <c:ptCount val="11"/>
                <c:pt idx="0">
                  <c:v>5.4040495743111205E-2</c:v>
                </c:pt>
                <c:pt idx="1">
                  <c:v>0.21686037632476696</c:v>
                </c:pt>
                <c:pt idx="2">
                  <c:v>0.35165547001720998</c:v>
                </c:pt>
                <c:pt idx="3">
                  <c:v>0.46324944256310074</c:v>
                </c:pt>
                <c:pt idx="4">
                  <c:v>0.55563570357188075</c:v>
                </c:pt>
                <c:pt idx="5">
                  <c:v>0.63212031137336844</c:v>
                </c:pt>
                <c:pt idx="6">
                  <c:v>0.69544028088692456</c:v>
                </c:pt>
                <c:pt idx="7">
                  <c:v>0.7478615281737504</c:v>
                </c:pt>
                <c:pt idx="8">
                  <c:v>0.79125995663506288</c:v>
                </c:pt>
                <c:pt idx="9">
                  <c:v>0.8271885865397729</c:v>
                </c:pt>
                <c:pt idx="10">
                  <c:v>0.85693313012342753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67872"/>
        <c:axId val="482661208"/>
      </c:barChart>
      <c:catAx>
        <c:axId val="4826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661208"/>
        <c:crosses val="autoZero"/>
        <c:auto val="1"/>
        <c:lblAlgn val="ctr"/>
        <c:lblOffset val="100"/>
        <c:noMultiLvlLbl val="0"/>
      </c:catAx>
      <c:valAx>
        <c:axId val="482661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2667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Плотность распределения для </a:t>
            </a:r>
            <a:r>
              <a:rPr lang="en-US"/>
              <a:t>RN 5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10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Лист1!$Q$66:$Q$76</c:f>
              <c:numCache>
                <c:formatCode>General</c:formatCode>
                <c:ptCount val="1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</c:v>
                </c:pt>
                <c:pt idx="10">
                  <c:v>0.2</c:v>
                </c:pt>
              </c:numCache>
            </c:numRef>
          </c:val>
        </c:ser>
        <c:ser>
          <c:idx val="2"/>
          <c:order val="1"/>
          <c:tx>
            <c:v>100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Лист1!$R$66:$R$76</c:f>
              <c:numCache>
                <c:formatCode>General</c:formatCode>
                <c:ptCount val="11"/>
                <c:pt idx="0">
                  <c:v>0.13</c:v>
                </c:pt>
                <c:pt idx="1">
                  <c:v>0.12</c:v>
                </c:pt>
                <c:pt idx="2">
                  <c:v>0.17</c:v>
                </c:pt>
                <c:pt idx="3">
                  <c:v>0.09</c:v>
                </c:pt>
                <c:pt idx="4">
                  <c:v>0.08</c:v>
                </c:pt>
                <c:pt idx="5">
                  <c:v>0.09</c:v>
                </c:pt>
                <c:pt idx="6">
                  <c:v>0.04</c:v>
                </c:pt>
                <c:pt idx="7">
                  <c:v>0.03</c:v>
                </c:pt>
                <c:pt idx="8">
                  <c:v>7.0000000000000007E-2</c:v>
                </c:pt>
                <c:pt idx="9">
                  <c:v>0.02</c:v>
                </c:pt>
                <c:pt idx="10">
                  <c:v>0.16</c:v>
                </c:pt>
              </c:numCache>
            </c:numRef>
          </c:val>
        </c:ser>
        <c:ser>
          <c:idx val="3"/>
          <c:order val="2"/>
          <c:tx>
            <c:v>1000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Лист1!$S$66:$S$76</c:f>
              <c:numCache>
                <c:formatCode>General</c:formatCode>
                <c:ptCount val="11"/>
                <c:pt idx="0">
                  <c:v>0.185</c:v>
                </c:pt>
                <c:pt idx="1">
                  <c:v>0.14599999999999999</c:v>
                </c:pt>
                <c:pt idx="2">
                  <c:v>0.121</c:v>
                </c:pt>
                <c:pt idx="3">
                  <c:v>8.6999999999999994E-2</c:v>
                </c:pt>
                <c:pt idx="4">
                  <c:v>7.0000000000000007E-2</c:v>
                </c:pt>
                <c:pt idx="5">
                  <c:v>8.5000000000000006E-2</c:v>
                </c:pt>
                <c:pt idx="6">
                  <c:v>0.05</c:v>
                </c:pt>
                <c:pt idx="7">
                  <c:v>3.5999999999999997E-2</c:v>
                </c:pt>
                <c:pt idx="8">
                  <c:v>0.04</c:v>
                </c:pt>
                <c:pt idx="9">
                  <c:v>2.9000000000000001E-2</c:v>
                </c:pt>
                <c:pt idx="10">
                  <c:v>0.151</c:v>
                </c:pt>
              </c:numCache>
            </c:numRef>
          </c:val>
        </c:ser>
        <c:ser>
          <c:idx val="4"/>
          <c:order val="3"/>
          <c:tx>
            <c:v>5000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Лист1!$T$66:$T$76</c:f>
              <c:numCache>
                <c:formatCode>General</c:formatCode>
                <c:ptCount val="11"/>
                <c:pt idx="0">
                  <c:v>0.17299999999999999</c:v>
                </c:pt>
                <c:pt idx="1">
                  <c:v>0.14180000000000001</c:v>
                </c:pt>
                <c:pt idx="2">
                  <c:v>0.1226</c:v>
                </c:pt>
                <c:pt idx="3">
                  <c:v>9.9599999999999994E-2</c:v>
                </c:pt>
                <c:pt idx="4">
                  <c:v>7.8200000000000006E-2</c:v>
                </c:pt>
                <c:pt idx="5">
                  <c:v>6.8599999999999994E-2</c:v>
                </c:pt>
                <c:pt idx="6">
                  <c:v>5.5E-2</c:v>
                </c:pt>
                <c:pt idx="7">
                  <c:v>4.4600000000000001E-2</c:v>
                </c:pt>
                <c:pt idx="8">
                  <c:v>3.5000000000000003E-2</c:v>
                </c:pt>
                <c:pt idx="9">
                  <c:v>3.0800000000000001E-2</c:v>
                </c:pt>
                <c:pt idx="10">
                  <c:v>0.15079999999999999</c:v>
                </c:pt>
              </c:numCache>
            </c:numRef>
          </c:val>
        </c:ser>
        <c:ser>
          <c:idx val="5"/>
          <c:order val="4"/>
          <c:tx>
            <c:v>10000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Лист1!$U$66:$U$76</c:f>
              <c:numCache>
                <c:formatCode>General</c:formatCode>
                <c:ptCount val="11"/>
                <c:pt idx="0">
                  <c:v>0.17480000000000001</c:v>
                </c:pt>
                <c:pt idx="1">
                  <c:v>0.1431</c:v>
                </c:pt>
                <c:pt idx="2">
                  <c:v>0.1208</c:v>
                </c:pt>
                <c:pt idx="3">
                  <c:v>9.5899999999999999E-2</c:v>
                </c:pt>
                <c:pt idx="4">
                  <c:v>7.6399999999999996E-2</c:v>
                </c:pt>
                <c:pt idx="5">
                  <c:v>6.4199999999999993E-2</c:v>
                </c:pt>
                <c:pt idx="6">
                  <c:v>5.7500000000000002E-2</c:v>
                </c:pt>
                <c:pt idx="7">
                  <c:v>4.7E-2</c:v>
                </c:pt>
                <c:pt idx="8">
                  <c:v>3.5000000000000003E-2</c:v>
                </c:pt>
                <c:pt idx="9">
                  <c:v>3.2899999999999999E-2</c:v>
                </c:pt>
                <c:pt idx="10">
                  <c:v>0.15240000000000001</c:v>
                </c:pt>
              </c:numCache>
            </c:numRef>
          </c:val>
        </c:ser>
        <c:ser>
          <c:idx val="6"/>
          <c:order val="5"/>
          <c:tx>
            <c:v>20000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Лист1!$V$66:$V$76</c:f>
              <c:numCache>
                <c:formatCode>General</c:formatCode>
                <c:ptCount val="11"/>
                <c:pt idx="0">
                  <c:v>0.1767</c:v>
                </c:pt>
                <c:pt idx="1">
                  <c:v>0.14265</c:v>
                </c:pt>
                <c:pt idx="2">
                  <c:v>0.11705</c:v>
                </c:pt>
                <c:pt idx="3">
                  <c:v>9.6149999999999999E-2</c:v>
                </c:pt>
                <c:pt idx="4">
                  <c:v>7.9049999999999995E-2</c:v>
                </c:pt>
                <c:pt idx="5">
                  <c:v>6.5350000000000005E-2</c:v>
                </c:pt>
                <c:pt idx="6">
                  <c:v>5.8599999999999999E-2</c:v>
                </c:pt>
                <c:pt idx="7">
                  <c:v>4.3650000000000001E-2</c:v>
                </c:pt>
                <c:pt idx="8">
                  <c:v>3.6900000000000002E-2</c:v>
                </c:pt>
                <c:pt idx="9">
                  <c:v>3.3000000000000002E-2</c:v>
                </c:pt>
                <c:pt idx="10">
                  <c:v>0.15090000000000001</c:v>
                </c:pt>
              </c:numCache>
            </c:numRef>
          </c:val>
        </c:ser>
        <c:ser>
          <c:idx val="7"/>
          <c:order val="6"/>
          <c:tx>
            <c:v>Теоретическая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Лист1!$AE$52:$AE$62</c:f>
              <c:numCache>
                <c:formatCode>General</c:formatCode>
                <c:ptCount val="11"/>
                <c:pt idx="0">
                  <c:v>0.1786812396929679</c:v>
                </c:pt>
                <c:pt idx="1">
                  <c:v>0.14792637336087736</c:v>
                </c:pt>
                <c:pt idx="2">
                  <c:v>0.12246507788563812</c:v>
                </c:pt>
                <c:pt idx="3">
                  <c:v>0.10138621640474764</c:v>
                </c:pt>
                <c:pt idx="4">
                  <c:v>8.3935478214200304E-2</c:v>
                </c:pt>
                <c:pt idx="5">
                  <c:v>6.9488385629474847E-2</c:v>
                </c:pt>
                <c:pt idx="6">
                  <c:v>5.7527946943580918E-2</c:v>
                </c:pt>
                <c:pt idx="7">
                  <c:v>4.7626155789402692E-2</c:v>
                </c:pt>
                <c:pt idx="8">
                  <c:v>3.9428674857821457E-2</c:v>
                </c:pt>
                <c:pt idx="9">
                  <c:v>3.2642155875820686E-2</c:v>
                </c:pt>
                <c:pt idx="10">
                  <c:v>2.702374208779703E-2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62384"/>
        <c:axId val="482665128"/>
      </c:barChart>
      <c:catAx>
        <c:axId val="48266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665128"/>
        <c:crosses val="autoZero"/>
        <c:auto val="1"/>
        <c:lblAlgn val="ctr"/>
        <c:lblOffset val="100"/>
        <c:noMultiLvlLbl val="0"/>
      </c:catAx>
      <c:valAx>
        <c:axId val="482665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2662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Плотность распределения</a:t>
            </a:r>
            <a:r>
              <a:rPr lang="en-US"/>
              <a:t> </a:t>
            </a:r>
            <a:r>
              <a:rPr lang="ru-RU"/>
              <a:t>для</a:t>
            </a:r>
            <a:r>
              <a:rPr lang="en-US"/>
              <a:t> RN16</a:t>
            </a:r>
            <a:endParaRPr lang="ru-RU"/>
          </a:p>
        </c:rich>
      </c:tx>
      <c:layout>
        <c:manualLayout>
          <c:xMode val="edge"/>
          <c:yMode val="edge"/>
          <c:x val="0.130463754811486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10</c:v>
          </c:tx>
          <c:invertIfNegative val="0"/>
          <c:cat>
            <c:strRef>
              <c:f>Лист1!$P$28:$P$37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Лист1!$W$17:$W$26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0.3</c:v>
                </c:pt>
                <c:pt idx="9">
                  <c:v>0.2</c:v>
                </c:pt>
              </c:numCache>
            </c:numRef>
          </c:val>
        </c:ser>
        <c:ser>
          <c:idx val="1"/>
          <c:order val="1"/>
          <c:tx>
            <c:v>100</c:v>
          </c:tx>
          <c:invertIfNegative val="0"/>
          <c:cat>
            <c:strRef>
              <c:f>Лист1!$P$28:$P$37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Лист1!$X$17:$X$26</c:f>
              <c:numCache>
                <c:formatCode>General</c:formatCode>
                <c:ptCount val="10"/>
                <c:pt idx="0">
                  <c:v>7.0000000000000007E-2</c:v>
                </c:pt>
                <c:pt idx="1">
                  <c:v>0.14000000000000001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0.11</c:v>
                </c:pt>
                <c:pt idx="5">
                  <c:v>0.1</c:v>
                </c:pt>
                <c:pt idx="6">
                  <c:v>0.05</c:v>
                </c:pt>
                <c:pt idx="7">
                  <c:v>0.1</c:v>
                </c:pt>
                <c:pt idx="8">
                  <c:v>0.15</c:v>
                </c:pt>
                <c:pt idx="9">
                  <c:v>0.15</c:v>
                </c:pt>
              </c:numCache>
            </c:numRef>
          </c:val>
        </c:ser>
        <c:ser>
          <c:idx val="2"/>
          <c:order val="2"/>
          <c:tx>
            <c:v>1000</c:v>
          </c:tx>
          <c:invertIfNegative val="0"/>
          <c:cat>
            <c:strRef>
              <c:f>Лист1!$P$28:$P$37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Лист1!$Y$17:$Y$26</c:f>
              <c:numCache>
                <c:formatCode>General</c:formatCode>
                <c:ptCount val="10"/>
                <c:pt idx="0">
                  <c:v>9.9000000000000005E-2</c:v>
                </c:pt>
                <c:pt idx="1">
                  <c:v>0.104</c:v>
                </c:pt>
                <c:pt idx="2">
                  <c:v>0.09</c:v>
                </c:pt>
                <c:pt idx="3">
                  <c:v>7.5999999999999998E-2</c:v>
                </c:pt>
                <c:pt idx="4">
                  <c:v>0.107</c:v>
                </c:pt>
                <c:pt idx="5">
                  <c:v>9.1999999999999998E-2</c:v>
                </c:pt>
                <c:pt idx="6">
                  <c:v>8.7999999999999995E-2</c:v>
                </c:pt>
                <c:pt idx="7">
                  <c:v>0.109</c:v>
                </c:pt>
                <c:pt idx="8">
                  <c:v>0.105</c:v>
                </c:pt>
                <c:pt idx="9">
                  <c:v>0.129</c:v>
                </c:pt>
              </c:numCache>
            </c:numRef>
          </c:val>
        </c:ser>
        <c:ser>
          <c:idx val="3"/>
          <c:order val="3"/>
          <c:tx>
            <c:v>5000</c:v>
          </c:tx>
          <c:invertIfNegative val="0"/>
          <c:cat>
            <c:strRef>
              <c:f>Лист1!$P$28:$P$37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Лист1!$Z$17:$Z$26</c:f>
              <c:numCache>
                <c:formatCode>General</c:formatCode>
                <c:ptCount val="10"/>
                <c:pt idx="0">
                  <c:v>9.6600000000000005E-2</c:v>
                </c:pt>
                <c:pt idx="1">
                  <c:v>9.5000000000000001E-2</c:v>
                </c:pt>
                <c:pt idx="2">
                  <c:v>0.1016</c:v>
                </c:pt>
                <c:pt idx="3">
                  <c:v>9.0399999999999994E-2</c:v>
                </c:pt>
                <c:pt idx="4">
                  <c:v>0.10299999999999999</c:v>
                </c:pt>
                <c:pt idx="5">
                  <c:v>9.2399999999999996E-2</c:v>
                </c:pt>
                <c:pt idx="6">
                  <c:v>0.10199999999999999</c:v>
                </c:pt>
                <c:pt idx="7">
                  <c:v>0.1012</c:v>
                </c:pt>
                <c:pt idx="8">
                  <c:v>9.3600000000000003E-2</c:v>
                </c:pt>
                <c:pt idx="9">
                  <c:v>0.1232</c:v>
                </c:pt>
              </c:numCache>
            </c:numRef>
          </c:val>
        </c:ser>
        <c:ser>
          <c:idx val="4"/>
          <c:order val="4"/>
          <c:tx>
            <c:v>10000</c:v>
          </c:tx>
          <c:invertIfNegative val="0"/>
          <c:cat>
            <c:strRef>
              <c:f>Лист1!$P$28:$P$37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Лист1!$AA$17:$AA$26</c:f>
              <c:numCache>
                <c:formatCode>General</c:formatCode>
                <c:ptCount val="10"/>
                <c:pt idx="0">
                  <c:v>9.8900000000000002E-2</c:v>
                </c:pt>
                <c:pt idx="1">
                  <c:v>9.5200000000000007E-2</c:v>
                </c:pt>
                <c:pt idx="2">
                  <c:v>0.1</c:v>
                </c:pt>
                <c:pt idx="3">
                  <c:v>9.3799999999999994E-2</c:v>
                </c:pt>
                <c:pt idx="4">
                  <c:v>9.9099999999999994E-2</c:v>
                </c:pt>
                <c:pt idx="5">
                  <c:v>9.2700000000000005E-2</c:v>
                </c:pt>
                <c:pt idx="6">
                  <c:v>0.10009999999999999</c:v>
                </c:pt>
                <c:pt idx="7">
                  <c:v>9.5299999999999996E-2</c:v>
                </c:pt>
                <c:pt idx="8">
                  <c:v>9.8500000000000004E-2</c:v>
                </c:pt>
                <c:pt idx="9">
                  <c:v>9.4E-2</c:v>
                </c:pt>
              </c:numCache>
            </c:numRef>
          </c:val>
        </c:ser>
        <c:ser>
          <c:idx val="5"/>
          <c:order val="5"/>
          <c:tx>
            <c:v>20000</c:v>
          </c:tx>
          <c:invertIfNegative val="0"/>
          <c:cat>
            <c:strRef>
              <c:f>Лист1!$P$28:$P$37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Лист1!$AB$17:$AB$26</c:f>
              <c:numCache>
                <c:formatCode>General</c:formatCode>
                <c:ptCount val="10"/>
                <c:pt idx="0">
                  <c:v>9.8949999999999996E-2</c:v>
                </c:pt>
                <c:pt idx="1">
                  <c:v>9.375E-2</c:v>
                </c:pt>
                <c:pt idx="2">
                  <c:v>9.8900000000000002E-2</c:v>
                </c:pt>
                <c:pt idx="3">
                  <c:v>9.7299999999999998E-2</c:v>
                </c:pt>
                <c:pt idx="4">
                  <c:v>9.6250000000000002E-2</c:v>
                </c:pt>
                <c:pt idx="5">
                  <c:v>9.4350000000000003E-2</c:v>
                </c:pt>
                <c:pt idx="6">
                  <c:v>0.1017</c:v>
                </c:pt>
                <c:pt idx="7">
                  <c:v>9.4600000000000004E-2</c:v>
                </c:pt>
                <c:pt idx="8">
                  <c:v>9.9400000000000002E-2</c:v>
                </c:pt>
                <c:pt idx="9">
                  <c:v>9.7500000000000003E-2</c:v>
                </c:pt>
              </c:numCache>
            </c:numRef>
          </c:val>
        </c:ser>
        <c:ser>
          <c:idx val="6"/>
          <c:order val="6"/>
          <c:tx>
            <c:v>Теоретическое</c:v>
          </c:tx>
          <c:invertIfNegative val="0"/>
          <c:cat>
            <c:strRef>
              <c:f>Лист1!$P$28:$P$37</c:f>
              <c:strCache>
                <c:ptCount val="10"/>
                <c:pt idx="0">
                  <c:v>500-2200</c:v>
                </c:pt>
                <c:pt idx="1">
                  <c:v>2200-3900</c:v>
                </c:pt>
                <c:pt idx="2">
                  <c:v>3900-5600</c:v>
                </c:pt>
                <c:pt idx="3">
                  <c:v>5600-7300</c:v>
                </c:pt>
                <c:pt idx="4">
                  <c:v>7300-9000</c:v>
                </c:pt>
                <c:pt idx="5">
                  <c:v>9000-10700</c:v>
                </c:pt>
                <c:pt idx="6">
                  <c:v>10700-12400</c:v>
                </c:pt>
                <c:pt idx="7">
                  <c:v>12400-14100</c:v>
                </c:pt>
                <c:pt idx="8">
                  <c:v>14100-15800</c:v>
                </c:pt>
                <c:pt idx="9">
                  <c:v>15800-17500</c:v>
                </c:pt>
              </c:strCache>
            </c:strRef>
          </c:cat>
          <c:val>
            <c:numRef>
              <c:f>Лист1!$AE$5:$AE$14</c:f>
              <c:numCache>
                <c:formatCode>General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60816"/>
        <c:axId val="482665520"/>
      </c:barChart>
      <c:catAx>
        <c:axId val="48266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2665520"/>
        <c:crosses val="autoZero"/>
        <c:auto val="1"/>
        <c:lblAlgn val="ctr"/>
        <c:lblOffset val="100"/>
        <c:noMultiLvlLbl val="0"/>
      </c:catAx>
      <c:valAx>
        <c:axId val="48266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2660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ru-RU"/>
    </a:p>
  </c:tx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Плотность распределения для </a:t>
            </a:r>
            <a:r>
              <a:rPr lang="en-US"/>
              <a:t>RN</a:t>
            </a:r>
            <a:r>
              <a:rPr lang="en-US" baseline="0"/>
              <a:t> </a:t>
            </a:r>
            <a:r>
              <a:rPr lang="en-US"/>
              <a:t>6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Лист1!$W$66:$W$76</c:f>
              <c:numCache>
                <c:formatCode>General</c:formatCode>
                <c:ptCount val="11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</c:numCache>
            </c:numRef>
          </c:val>
        </c:ser>
        <c:ser>
          <c:idx val="2"/>
          <c:order val="1"/>
          <c:tx>
            <c:v>100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Лист1!$X$66:$X$76</c:f>
              <c:numCache>
                <c:formatCode>General</c:formatCode>
                <c:ptCount val="11"/>
                <c:pt idx="0">
                  <c:v>0.13</c:v>
                </c:pt>
                <c:pt idx="1">
                  <c:v>0.11</c:v>
                </c:pt>
                <c:pt idx="2">
                  <c:v>0.09</c:v>
                </c:pt>
                <c:pt idx="3">
                  <c:v>0.13</c:v>
                </c:pt>
                <c:pt idx="4">
                  <c:v>0.12</c:v>
                </c:pt>
                <c:pt idx="5">
                  <c:v>0.08</c:v>
                </c:pt>
                <c:pt idx="6">
                  <c:v>0.03</c:v>
                </c:pt>
                <c:pt idx="7">
                  <c:v>0.03</c:v>
                </c:pt>
                <c:pt idx="8">
                  <c:v>0.02</c:v>
                </c:pt>
                <c:pt idx="9">
                  <c:v>0.02</c:v>
                </c:pt>
                <c:pt idx="10">
                  <c:v>0.24</c:v>
                </c:pt>
              </c:numCache>
            </c:numRef>
          </c:val>
        </c:ser>
        <c:ser>
          <c:idx val="3"/>
          <c:order val="2"/>
          <c:tx>
            <c:v>1000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Лист1!$Y$66:$Y$76</c:f>
              <c:numCache>
                <c:formatCode>General</c:formatCode>
                <c:ptCount val="11"/>
                <c:pt idx="0">
                  <c:v>0.16400000000000001</c:v>
                </c:pt>
                <c:pt idx="1">
                  <c:v>0.14199999999999999</c:v>
                </c:pt>
                <c:pt idx="2">
                  <c:v>0.10100000000000001</c:v>
                </c:pt>
                <c:pt idx="3">
                  <c:v>0.113</c:v>
                </c:pt>
                <c:pt idx="4">
                  <c:v>0.108</c:v>
                </c:pt>
                <c:pt idx="5">
                  <c:v>6.4000000000000001E-2</c:v>
                </c:pt>
                <c:pt idx="6">
                  <c:v>4.9000000000000002E-2</c:v>
                </c:pt>
                <c:pt idx="7">
                  <c:v>4.9000000000000002E-2</c:v>
                </c:pt>
                <c:pt idx="8">
                  <c:v>3.5999999999999997E-2</c:v>
                </c:pt>
                <c:pt idx="9">
                  <c:v>3.2000000000000001E-2</c:v>
                </c:pt>
                <c:pt idx="10">
                  <c:v>0.14199999999999999</c:v>
                </c:pt>
              </c:numCache>
            </c:numRef>
          </c:val>
        </c:ser>
        <c:ser>
          <c:idx val="4"/>
          <c:order val="3"/>
          <c:tx>
            <c:v>5000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Лист1!$Z$66:$Z$76</c:f>
              <c:numCache>
                <c:formatCode>General</c:formatCode>
                <c:ptCount val="11"/>
                <c:pt idx="0">
                  <c:v>0.17</c:v>
                </c:pt>
                <c:pt idx="1">
                  <c:v>0.13900000000000001</c:v>
                </c:pt>
                <c:pt idx="2">
                  <c:v>0.11940000000000001</c:v>
                </c:pt>
                <c:pt idx="3">
                  <c:v>9.5600000000000004E-2</c:v>
                </c:pt>
                <c:pt idx="4">
                  <c:v>8.3000000000000004E-2</c:v>
                </c:pt>
                <c:pt idx="5">
                  <c:v>6.2799999999999995E-2</c:v>
                </c:pt>
                <c:pt idx="6">
                  <c:v>5.1999999999999998E-2</c:v>
                </c:pt>
                <c:pt idx="7">
                  <c:v>4.4400000000000002E-2</c:v>
                </c:pt>
                <c:pt idx="8">
                  <c:v>3.4799999999999998E-2</c:v>
                </c:pt>
                <c:pt idx="9">
                  <c:v>3.5799999999999998E-2</c:v>
                </c:pt>
                <c:pt idx="10">
                  <c:v>0.16320000000000001</c:v>
                </c:pt>
              </c:numCache>
            </c:numRef>
          </c:val>
        </c:ser>
        <c:ser>
          <c:idx val="5"/>
          <c:order val="4"/>
          <c:tx>
            <c:v>10000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Лист1!$AA$66:$AA$76</c:f>
              <c:numCache>
                <c:formatCode>General</c:formatCode>
                <c:ptCount val="11"/>
                <c:pt idx="0">
                  <c:v>0.17299999999999999</c:v>
                </c:pt>
                <c:pt idx="1">
                  <c:v>0.14199999999999999</c:v>
                </c:pt>
                <c:pt idx="2">
                  <c:v>0.1205</c:v>
                </c:pt>
                <c:pt idx="3">
                  <c:v>9.4500000000000001E-2</c:v>
                </c:pt>
                <c:pt idx="4">
                  <c:v>8.2100000000000006E-2</c:v>
                </c:pt>
                <c:pt idx="5">
                  <c:v>6.4199999999999993E-2</c:v>
                </c:pt>
                <c:pt idx="6">
                  <c:v>5.2699999999999997E-2</c:v>
                </c:pt>
                <c:pt idx="7">
                  <c:v>4.3999999999999997E-2</c:v>
                </c:pt>
                <c:pt idx="8">
                  <c:v>3.7999999999999999E-2</c:v>
                </c:pt>
                <c:pt idx="9">
                  <c:v>3.2300000000000002E-2</c:v>
                </c:pt>
                <c:pt idx="10">
                  <c:v>0.15670000000000001</c:v>
                </c:pt>
              </c:numCache>
            </c:numRef>
          </c:val>
        </c:ser>
        <c:ser>
          <c:idx val="6"/>
          <c:order val="5"/>
          <c:tx>
            <c:v>20000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Лист1!$AB$66:$AB$76</c:f>
              <c:numCache>
                <c:formatCode>General</c:formatCode>
                <c:ptCount val="11"/>
                <c:pt idx="0">
                  <c:v>0.17155000000000001</c:v>
                </c:pt>
                <c:pt idx="1">
                  <c:v>0.13969999999999999</c:v>
                </c:pt>
                <c:pt idx="2">
                  <c:v>0.12135</c:v>
                </c:pt>
                <c:pt idx="3">
                  <c:v>9.4700000000000006E-2</c:v>
                </c:pt>
                <c:pt idx="4">
                  <c:v>8.5099999999999995E-2</c:v>
                </c:pt>
                <c:pt idx="5">
                  <c:v>6.7849999999999994E-2</c:v>
                </c:pt>
                <c:pt idx="6">
                  <c:v>5.3650000000000003E-2</c:v>
                </c:pt>
                <c:pt idx="7">
                  <c:v>4.4249999999999998E-2</c:v>
                </c:pt>
                <c:pt idx="8">
                  <c:v>3.7249999999999998E-2</c:v>
                </c:pt>
                <c:pt idx="9">
                  <c:v>3.1449999999999999E-2</c:v>
                </c:pt>
                <c:pt idx="10">
                  <c:v>0.15315000000000001</c:v>
                </c:pt>
              </c:numCache>
            </c:numRef>
          </c:val>
        </c:ser>
        <c:ser>
          <c:idx val="7"/>
          <c:order val="6"/>
          <c:tx>
            <c:v>Теоретическая</c:v>
          </c:tx>
          <c:invertIfNegative val="0"/>
          <c:cat>
            <c:numRef>
              <c:f>Лист1!$AD$65:$AD$75</c:f>
              <c:numCache>
                <c:formatCode>General</c:formatCode>
                <c:ptCount val="11"/>
                <c:pt idx="0">
                  <c:v>500</c:v>
                </c:pt>
                <c:pt idx="1">
                  <c:v>2200</c:v>
                </c:pt>
                <c:pt idx="2">
                  <c:v>3900</c:v>
                </c:pt>
                <c:pt idx="3">
                  <c:v>5600</c:v>
                </c:pt>
                <c:pt idx="4">
                  <c:v>7300</c:v>
                </c:pt>
                <c:pt idx="5">
                  <c:v>9000</c:v>
                </c:pt>
                <c:pt idx="6">
                  <c:v>10700</c:v>
                </c:pt>
                <c:pt idx="7">
                  <c:v>12400</c:v>
                </c:pt>
                <c:pt idx="8">
                  <c:v>14100</c:v>
                </c:pt>
                <c:pt idx="9">
                  <c:v>15800</c:v>
                </c:pt>
                <c:pt idx="10">
                  <c:v>17500</c:v>
                </c:pt>
              </c:numCache>
            </c:numRef>
          </c:cat>
          <c:val>
            <c:numRef>
              <c:f>Лист1!$AE$52:$AE$62</c:f>
              <c:numCache>
                <c:formatCode>General</c:formatCode>
                <c:ptCount val="11"/>
                <c:pt idx="0">
                  <c:v>0.1786812396929679</c:v>
                </c:pt>
                <c:pt idx="1">
                  <c:v>0.14792637336087736</c:v>
                </c:pt>
                <c:pt idx="2">
                  <c:v>0.12246507788563812</c:v>
                </c:pt>
                <c:pt idx="3">
                  <c:v>0.10138621640474764</c:v>
                </c:pt>
                <c:pt idx="4">
                  <c:v>8.3935478214200304E-2</c:v>
                </c:pt>
                <c:pt idx="5">
                  <c:v>6.9488385629474847E-2</c:v>
                </c:pt>
                <c:pt idx="6">
                  <c:v>5.7527946943580918E-2</c:v>
                </c:pt>
                <c:pt idx="7">
                  <c:v>4.7626155789402692E-2</c:v>
                </c:pt>
                <c:pt idx="8">
                  <c:v>3.9428674857821457E-2</c:v>
                </c:pt>
                <c:pt idx="9">
                  <c:v>3.2642155875820686E-2</c:v>
                </c:pt>
                <c:pt idx="10">
                  <c:v>2.702374208779703E-2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65912"/>
        <c:axId val="482663560"/>
      </c:barChart>
      <c:catAx>
        <c:axId val="482665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663560"/>
        <c:crosses val="autoZero"/>
        <c:auto val="1"/>
        <c:lblAlgn val="ctr"/>
        <c:lblOffset val="100"/>
        <c:noMultiLvlLbl val="0"/>
      </c:catAx>
      <c:valAx>
        <c:axId val="482663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2665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483228</xdr:colOff>
      <xdr:row>36</xdr:row>
      <xdr:rowOff>221967</xdr:rowOff>
    </xdr:from>
    <xdr:to>
      <xdr:col>20</xdr:col>
      <xdr:colOff>551759</xdr:colOff>
      <xdr:row>49</xdr:row>
      <xdr:rowOff>181665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59405</xdr:colOff>
      <xdr:row>30</xdr:row>
      <xdr:rowOff>179245</xdr:rowOff>
    </xdr:from>
    <xdr:to>
      <xdr:col>33</xdr:col>
      <xdr:colOff>185835</xdr:colOff>
      <xdr:row>45</xdr:row>
      <xdr:rowOff>153960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26467</xdr:colOff>
      <xdr:row>77</xdr:row>
      <xdr:rowOff>89639</xdr:rowOff>
    </xdr:from>
    <xdr:to>
      <xdr:col>34</xdr:col>
      <xdr:colOff>153234</xdr:colOff>
      <xdr:row>93</xdr:row>
      <xdr:rowOff>52138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568740</xdr:colOff>
      <xdr:row>78</xdr:row>
      <xdr:rowOff>63413</xdr:rowOff>
    </xdr:from>
    <xdr:to>
      <xdr:col>14</xdr:col>
      <xdr:colOff>592949</xdr:colOff>
      <xdr:row>101</xdr:row>
      <xdr:rowOff>160129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629478</xdr:colOff>
      <xdr:row>37</xdr:row>
      <xdr:rowOff>88349</xdr:rowOff>
    </xdr:from>
    <xdr:to>
      <xdr:col>28</xdr:col>
      <xdr:colOff>596348</xdr:colOff>
      <xdr:row>50</xdr:row>
      <xdr:rowOff>132523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739913</xdr:colOff>
      <xdr:row>102</xdr:row>
      <xdr:rowOff>55217</xdr:rowOff>
    </xdr:from>
    <xdr:to>
      <xdr:col>26</xdr:col>
      <xdr:colOff>377600</xdr:colOff>
      <xdr:row>125</xdr:row>
      <xdr:rowOff>151933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0"/>
  <sheetViews>
    <sheetView tabSelected="1" topLeftCell="A21" zoomScale="115" zoomScaleNormal="115" zoomScalePageLayoutView="115" workbookViewId="0">
      <selection activeCell="B24" sqref="B24:M35"/>
    </sheetView>
  </sheetViews>
  <sheetFormatPr defaultColWidth="8.85546875" defaultRowHeight="15" x14ac:dyDescent="0.25"/>
  <cols>
    <col min="1" max="1" width="23" style="7" customWidth="1"/>
    <col min="2" max="2" width="12.7109375" style="7" customWidth="1"/>
    <col min="3" max="3" width="9.140625" style="7" bestFit="1" customWidth="1"/>
    <col min="4" max="7" width="9" style="7" bestFit="1" customWidth="1"/>
    <col min="8" max="13" width="9.7109375" style="7" bestFit="1" customWidth="1"/>
    <col min="14" max="14" width="8.85546875" style="7"/>
    <col min="15" max="16" width="9.85546875" style="7" bestFit="1" customWidth="1"/>
    <col min="17" max="29" width="8.85546875" style="7"/>
    <col min="30" max="31" width="12.140625" style="7" bestFit="1" customWidth="1"/>
    <col min="32" max="32" width="12.85546875" style="7" bestFit="1" customWidth="1"/>
    <col min="33" max="33" width="12.140625" style="7" bestFit="1" customWidth="1"/>
    <col min="34" max="34" width="8.85546875" style="7"/>
    <col min="35" max="35" width="13.140625" style="7" bestFit="1" customWidth="1"/>
    <col min="36" max="16384" width="8.85546875" style="7"/>
  </cols>
  <sheetData>
    <row r="1" spans="1:49" ht="15.75" thickBot="1" x14ac:dyDescent="0.3">
      <c r="A1" s="15"/>
      <c r="C1" s="15"/>
      <c r="D1" s="16" t="s">
        <v>24</v>
      </c>
      <c r="E1" s="17">
        <v>20000</v>
      </c>
      <c r="F1" s="16" t="s">
        <v>25</v>
      </c>
      <c r="G1" s="15">
        <v>10</v>
      </c>
      <c r="H1" s="15"/>
      <c r="I1" s="15"/>
      <c r="J1" s="15"/>
      <c r="K1" s="15"/>
      <c r="L1" s="15"/>
      <c r="M1" s="15"/>
      <c r="N1" s="15"/>
      <c r="O1" s="15"/>
      <c r="P1" s="15"/>
    </row>
    <row r="2" spans="1:49" ht="15.75" thickBot="1" x14ac:dyDescent="0.3">
      <c r="A2" s="16" t="s">
        <v>1</v>
      </c>
      <c r="B2" s="17">
        <f>(E3-E2)/(2*SQRT(3))</f>
        <v>4907.4772881118197</v>
      </c>
      <c r="C2" s="15"/>
      <c r="D2" s="16" t="s">
        <v>2</v>
      </c>
      <c r="E2" s="17">
        <v>500</v>
      </c>
      <c r="F2" s="16" t="s">
        <v>34</v>
      </c>
      <c r="G2" s="15">
        <f>(E3-E2)/G1</f>
        <v>1700</v>
      </c>
      <c r="H2" s="15"/>
      <c r="I2" s="15"/>
      <c r="J2" s="15"/>
      <c r="K2" s="15"/>
      <c r="L2" s="15"/>
      <c r="M2" s="15"/>
      <c r="N2" s="15"/>
      <c r="O2" s="15"/>
      <c r="P2" s="15"/>
      <c r="AD2" s="86" t="s">
        <v>39</v>
      </c>
      <c r="AE2" s="87"/>
      <c r="AF2" s="88"/>
      <c r="AG2" s="86" t="s">
        <v>31</v>
      </c>
      <c r="AH2" s="87"/>
      <c r="AI2" s="88"/>
      <c r="AK2" s="73"/>
      <c r="AL2" s="83" t="s">
        <v>31</v>
      </c>
      <c r="AM2" s="84"/>
      <c r="AN2" s="84"/>
      <c r="AO2" s="84"/>
      <c r="AP2" s="84"/>
      <c r="AQ2" s="85"/>
      <c r="AR2" s="83" t="s">
        <v>39</v>
      </c>
      <c r="AS2" s="84"/>
      <c r="AT2" s="84"/>
      <c r="AU2" s="84"/>
      <c r="AV2" s="84"/>
      <c r="AW2" s="85"/>
    </row>
    <row r="3" spans="1:49" ht="15.75" thickBot="1" x14ac:dyDescent="0.3">
      <c r="A3" s="15"/>
      <c r="B3" s="15"/>
      <c r="C3" s="15"/>
      <c r="D3" s="16" t="s">
        <v>3</v>
      </c>
      <c r="E3" s="17">
        <v>17500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58" t="s">
        <v>0</v>
      </c>
      <c r="Q3" s="19">
        <v>10</v>
      </c>
      <c r="R3" s="20">
        <v>100</v>
      </c>
      <c r="S3" s="20">
        <v>1000</v>
      </c>
      <c r="T3" s="20">
        <v>5000</v>
      </c>
      <c r="U3" s="20">
        <v>10000</v>
      </c>
      <c r="V3" s="20">
        <v>20000</v>
      </c>
      <c r="W3" s="21">
        <v>10</v>
      </c>
      <c r="X3" s="21">
        <v>100</v>
      </c>
      <c r="Y3" s="21">
        <v>1000</v>
      </c>
      <c r="Z3" s="21">
        <v>5000</v>
      </c>
      <c r="AA3" s="21">
        <v>10000</v>
      </c>
      <c r="AB3" s="21">
        <v>20000</v>
      </c>
      <c r="AD3" s="2" t="s">
        <v>26</v>
      </c>
      <c r="AE3" s="3" t="s">
        <v>27</v>
      </c>
      <c r="AF3" s="1" t="s">
        <v>38</v>
      </c>
      <c r="AG3" s="2" t="s">
        <v>26</v>
      </c>
      <c r="AH3" s="3" t="s">
        <v>27</v>
      </c>
      <c r="AI3" s="1" t="s">
        <v>38</v>
      </c>
      <c r="AK3" s="74"/>
      <c r="AL3" s="75">
        <v>10</v>
      </c>
      <c r="AM3" s="75">
        <v>100</v>
      </c>
      <c r="AN3" s="75">
        <v>1000</v>
      </c>
      <c r="AO3" s="75">
        <v>5000</v>
      </c>
      <c r="AP3" s="75">
        <v>10000</v>
      </c>
      <c r="AQ3" s="75">
        <v>20000</v>
      </c>
      <c r="AR3" s="75">
        <v>10</v>
      </c>
      <c r="AS3" s="75">
        <v>100</v>
      </c>
      <c r="AT3" s="75">
        <v>1000</v>
      </c>
      <c r="AU3" s="75">
        <v>5000</v>
      </c>
      <c r="AV3" s="75">
        <v>10000</v>
      </c>
      <c r="AW3" s="75">
        <v>20000</v>
      </c>
    </row>
    <row r="4" spans="1:49" ht="15.75" thickBot="1" x14ac:dyDescent="0.3">
      <c r="A4" s="18" t="s">
        <v>0</v>
      </c>
      <c r="B4" s="19">
        <v>10</v>
      </c>
      <c r="C4" s="20">
        <v>100</v>
      </c>
      <c r="D4" s="20">
        <v>1000</v>
      </c>
      <c r="E4" s="20">
        <v>5000</v>
      </c>
      <c r="F4" s="20">
        <v>10000</v>
      </c>
      <c r="G4" s="20">
        <v>20000</v>
      </c>
      <c r="H4" s="21">
        <v>10</v>
      </c>
      <c r="I4" s="21">
        <v>100</v>
      </c>
      <c r="J4" s="21">
        <v>1000</v>
      </c>
      <c r="K4" s="21">
        <v>5000</v>
      </c>
      <c r="L4" s="21">
        <v>10000</v>
      </c>
      <c r="M4" s="21">
        <v>20000</v>
      </c>
      <c r="N4" s="15"/>
      <c r="P4" s="9" t="s">
        <v>49</v>
      </c>
      <c r="Q4" s="10">
        <v>0</v>
      </c>
      <c r="R4" s="10">
        <v>0</v>
      </c>
      <c r="S4" s="10">
        <v>2</v>
      </c>
      <c r="T4" s="10">
        <v>6</v>
      </c>
      <c r="U4" s="10">
        <v>7</v>
      </c>
      <c r="V4" s="10">
        <v>19</v>
      </c>
      <c r="W4" s="11">
        <v>0</v>
      </c>
      <c r="X4" s="11">
        <v>0</v>
      </c>
      <c r="Y4" s="11">
        <v>1</v>
      </c>
      <c r="Z4" s="11">
        <v>5</v>
      </c>
      <c r="AA4" s="11">
        <v>9</v>
      </c>
      <c r="AB4" s="11">
        <v>23</v>
      </c>
      <c r="AD4" s="89" t="s">
        <v>35</v>
      </c>
      <c r="AE4" s="90"/>
      <c r="AF4" s="4"/>
      <c r="AG4" s="89" t="s">
        <v>35</v>
      </c>
      <c r="AH4" s="90"/>
      <c r="AI4" s="4"/>
      <c r="AK4" s="74" t="s">
        <v>14</v>
      </c>
      <c r="AL4" s="75">
        <v>-1</v>
      </c>
      <c r="AM4" s="75">
        <v>-0.1</v>
      </c>
      <c r="AN4" s="75">
        <v>0.04</v>
      </c>
      <c r="AO4" s="75">
        <v>0.01</v>
      </c>
      <c r="AP4" s="75">
        <v>1.7999999999999999E-2</v>
      </c>
      <c r="AQ4" s="75">
        <v>1.7500000000000002E-2</v>
      </c>
      <c r="AR4" s="75">
        <v>0</v>
      </c>
      <c r="AS4" s="75">
        <v>-0.3</v>
      </c>
      <c r="AT4" s="75">
        <v>0.31</v>
      </c>
      <c r="AU4" s="75">
        <v>0.114</v>
      </c>
      <c r="AV4" s="75">
        <v>4.3999999999999997E-2</v>
      </c>
      <c r="AW4" s="75">
        <v>0.01</v>
      </c>
    </row>
    <row r="5" spans="1:49" ht="15.75" thickBot="1" x14ac:dyDescent="0.3">
      <c r="A5" s="22" t="s">
        <v>4</v>
      </c>
      <c r="B5" s="13">
        <v>10790</v>
      </c>
      <c r="C5" s="13">
        <v>10774.95</v>
      </c>
      <c r="D5" s="13">
        <v>9536.8430000000008</v>
      </c>
      <c r="E5" s="13">
        <v>9298.2119999999995</v>
      </c>
      <c r="F5" s="13">
        <v>9291.2000000000007</v>
      </c>
      <c r="G5" s="13">
        <v>9268.8320000000003</v>
      </c>
      <c r="H5" s="14">
        <v>10793.5</v>
      </c>
      <c r="I5" s="14">
        <v>9817.875</v>
      </c>
      <c r="J5" s="14">
        <v>9373.41</v>
      </c>
      <c r="K5" s="14">
        <v>9230.5329999999994</v>
      </c>
      <c r="L5" s="14">
        <v>9239.0190000000002</v>
      </c>
      <c r="M5" s="14">
        <v>9234.4419999999991</v>
      </c>
      <c r="N5" s="15"/>
      <c r="P5" s="12" t="s">
        <v>50</v>
      </c>
      <c r="Q5" s="13">
        <v>0</v>
      </c>
      <c r="R5" s="13">
        <v>9</v>
      </c>
      <c r="S5" s="13">
        <v>102</v>
      </c>
      <c r="T5" s="13">
        <v>499</v>
      </c>
      <c r="U5" s="13">
        <v>972</v>
      </c>
      <c r="V5" s="13">
        <v>1942</v>
      </c>
      <c r="W5" s="14">
        <v>1</v>
      </c>
      <c r="X5" s="14">
        <v>7</v>
      </c>
      <c r="Y5" s="14">
        <v>99</v>
      </c>
      <c r="Z5" s="14">
        <v>483</v>
      </c>
      <c r="AA5" s="14">
        <v>989</v>
      </c>
      <c r="AB5" s="14">
        <v>1979</v>
      </c>
      <c r="AD5" s="2">
        <f t="shared" ref="AD5:AD14" si="0">AB5/M$4</f>
        <v>9.8949999999999996E-2</v>
      </c>
      <c r="AE5" s="8">
        <f>1/(E$3-E$2)*G$2</f>
        <v>0.1</v>
      </c>
      <c r="AF5" s="4">
        <f t="shared" ref="AF5:AF14" si="1">(AD5-AE5)/AE5</f>
        <v>-1.0500000000000093E-2</v>
      </c>
      <c r="AG5" s="2">
        <f>V5/M$4</f>
        <v>9.7100000000000006E-2</v>
      </c>
      <c r="AH5" s="8">
        <f>1/(E$3-E$2)*G$2</f>
        <v>0.1</v>
      </c>
      <c r="AI5" s="4">
        <f t="shared" ref="AI5:AI14" si="2">(AG5-AH5)/AH5</f>
        <v>-2.8999999999999998E-2</v>
      </c>
      <c r="AK5" s="74" t="s">
        <v>15</v>
      </c>
      <c r="AL5" s="75">
        <v>1</v>
      </c>
      <c r="AM5" s="75">
        <v>-0.1</v>
      </c>
      <c r="AN5" s="75">
        <v>0</v>
      </c>
      <c r="AO5" s="75">
        <v>1.2E-2</v>
      </c>
      <c r="AP5" s="75">
        <v>1.2999999999999999E-2</v>
      </c>
      <c r="AQ5" s="75">
        <v>2.35E-2</v>
      </c>
      <c r="AR5" s="75">
        <v>0</v>
      </c>
      <c r="AS5" s="75">
        <v>-0.3</v>
      </c>
      <c r="AT5" s="75">
        <v>-0.1</v>
      </c>
      <c r="AU5" s="75">
        <v>-8.4000000000000005E-2</v>
      </c>
      <c r="AV5" s="75">
        <v>-4.1000000000000002E-2</v>
      </c>
      <c r="AW5" s="75">
        <v>-3.85E-2</v>
      </c>
    </row>
    <row r="6" spans="1:49" ht="15.75" thickBot="1" x14ac:dyDescent="0.3">
      <c r="A6" s="23">
        <v>9000</v>
      </c>
      <c r="B6" s="24">
        <f>(B5-$A6)/$A6</f>
        <v>0.19888888888888889</v>
      </c>
      <c r="C6" s="24">
        <f t="shared" ref="C6:M6" si="3">(C5-$A6)/$A6</f>
        <v>0.19721666666666673</v>
      </c>
      <c r="D6" s="24">
        <f t="shared" si="3"/>
        <v>5.9649222222222305E-2</v>
      </c>
      <c r="E6" s="24">
        <f t="shared" si="3"/>
        <v>3.3134666666666618E-2</v>
      </c>
      <c r="F6" s="24">
        <f t="shared" si="3"/>
        <v>3.2355555555555637E-2</v>
      </c>
      <c r="G6" s="24">
        <f t="shared" si="3"/>
        <v>2.987022222222226E-2</v>
      </c>
      <c r="H6" s="24">
        <f t="shared" si="3"/>
        <v>0.19927777777777778</v>
      </c>
      <c r="I6" s="24">
        <f t="shared" si="3"/>
        <v>9.0874999999999997E-2</v>
      </c>
      <c r="J6" s="24">
        <f t="shared" si="3"/>
        <v>4.1489999999999985E-2</v>
      </c>
      <c r="K6" s="24">
        <f t="shared" si="3"/>
        <v>2.5614777777777716E-2</v>
      </c>
      <c r="L6" s="24">
        <f t="shared" si="3"/>
        <v>2.6557666666666691E-2</v>
      </c>
      <c r="M6" s="24">
        <f t="shared" si="3"/>
        <v>2.6049111111111013E-2</v>
      </c>
      <c r="N6" s="15"/>
      <c r="P6" s="12" t="s">
        <v>51</v>
      </c>
      <c r="Q6" s="13">
        <v>1</v>
      </c>
      <c r="R6" s="13">
        <v>3</v>
      </c>
      <c r="S6" s="13">
        <v>92</v>
      </c>
      <c r="T6" s="13">
        <v>475</v>
      </c>
      <c r="U6" s="13">
        <v>958</v>
      </c>
      <c r="V6" s="13">
        <v>1898</v>
      </c>
      <c r="W6" s="14">
        <v>2</v>
      </c>
      <c r="X6" s="14">
        <v>14</v>
      </c>
      <c r="Y6" s="14">
        <v>104</v>
      </c>
      <c r="Z6" s="14">
        <v>475</v>
      </c>
      <c r="AA6" s="14">
        <v>952</v>
      </c>
      <c r="AB6" s="14">
        <v>1875</v>
      </c>
      <c r="AD6" s="2">
        <f t="shared" si="0"/>
        <v>9.375E-2</v>
      </c>
      <c r="AE6" s="8">
        <f t="shared" ref="AE6:AE14" si="4">1/(E$3-E$2)*G$2</f>
        <v>0.1</v>
      </c>
      <c r="AF6" s="4">
        <f t="shared" si="1"/>
        <v>-6.2500000000000056E-2</v>
      </c>
      <c r="AG6" s="2">
        <f t="shared" ref="AG6:AG14" si="5">V6/M$4</f>
        <v>9.4899999999999998E-2</v>
      </c>
      <c r="AH6" s="8">
        <f t="shared" ref="AH6:AH14" si="6">1/(E$3-E$2)*G$2</f>
        <v>0.1</v>
      </c>
      <c r="AI6" s="4">
        <f t="shared" si="2"/>
        <v>-5.1000000000000073E-2</v>
      </c>
      <c r="AK6" s="74" t="s">
        <v>16</v>
      </c>
      <c r="AL6" s="75">
        <v>0</v>
      </c>
      <c r="AM6" s="75">
        <v>0.4</v>
      </c>
      <c r="AN6" s="75">
        <v>0.04</v>
      </c>
      <c r="AO6" s="75">
        <v>2.5999999999999999E-2</v>
      </c>
      <c r="AP6" s="75">
        <v>8.0000000000000002E-3</v>
      </c>
      <c r="AQ6" s="75">
        <v>-0.01</v>
      </c>
      <c r="AR6" s="75">
        <v>0</v>
      </c>
      <c r="AS6" s="75">
        <v>0.8</v>
      </c>
      <c r="AT6" s="75">
        <v>0.03</v>
      </c>
      <c r="AU6" s="75">
        <v>-0.02</v>
      </c>
      <c r="AV6" s="75">
        <v>2E-3</v>
      </c>
      <c r="AW6" s="75">
        <v>3.5499999999999997E-2</v>
      </c>
    </row>
    <row r="7" spans="1:49" ht="15.75" thickBot="1" x14ac:dyDescent="0.3">
      <c r="A7" s="25" t="s">
        <v>6</v>
      </c>
      <c r="B7" s="13">
        <v>4779.0559999999996</v>
      </c>
      <c r="C7" s="13">
        <v>5005.125</v>
      </c>
      <c r="D7" s="13">
        <v>5172.5410000000002</v>
      </c>
      <c r="E7" s="13">
        <v>5101.0730000000003</v>
      </c>
      <c r="F7" s="13">
        <v>5056.5950000000003</v>
      </c>
      <c r="G7" s="13">
        <v>5047.9840000000004</v>
      </c>
      <c r="H7" s="14">
        <v>6183.2169999999996</v>
      </c>
      <c r="I7" s="14">
        <v>5289.4040000000005</v>
      </c>
      <c r="J7" s="14">
        <v>5156.1719999999996</v>
      </c>
      <c r="K7" s="14">
        <v>5040.491</v>
      </c>
      <c r="L7" s="14">
        <v>5074.8019999999997</v>
      </c>
      <c r="M7" s="14">
        <v>5059.4340000000002</v>
      </c>
      <c r="N7" s="15"/>
      <c r="P7" s="12" t="s">
        <v>52</v>
      </c>
      <c r="Q7" s="13">
        <v>0</v>
      </c>
      <c r="R7" s="13">
        <v>7</v>
      </c>
      <c r="S7" s="13">
        <v>92</v>
      </c>
      <c r="T7" s="13">
        <v>467</v>
      </c>
      <c r="U7" s="13">
        <v>956</v>
      </c>
      <c r="V7" s="13">
        <v>1937</v>
      </c>
      <c r="W7" s="14">
        <v>0</v>
      </c>
      <c r="X7" s="14">
        <v>7</v>
      </c>
      <c r="Y7" s="14">
        <v>90</v>
      </c>
      <c r="Z7" s="14">
        <v>508</v>
      </c>
      <c r="AA7" s="14">
        <v>1000</v>
      </c>
      <c r="AB7" s="14">
        <v>1978</v>
      </c>
      <c r="AD7" s="2">
        <f t="shared" si="0"/>
        <v>9.8900000000000002E-2</v>
      </c>
      <c r="AE7" s="8">
        <f t="shared" si="4"/>
        <v>0.1</v>
      </c>
      <c r="AF7" s="4">
        <f t="shared" si="1"/>
        <v>-1.1000000000000038E-2</v>
      </c>
      <c r="AG7" s="2">
        <f t="shared" si="5"/>
        <v>9.6850000000000006E-2</v>
      </c>
      <c r="AH7" s="8">
        <f t="shared" si="6"/>
        <v>0.1</v>
      </c>
      <c r="AI7" s="4">
        <f t="shared" si="2"/>
        <v>-3.15E-2</v>
      </c>
      <c r="AK7" s="74" t="s">
        <v>17</v>
      </c>
      <c r="AL7" s="75">
        <v>1</v>
      </c>
      <c r="AM7" s="75">
        <v>0.1</v>
      </c>
      <c r="AN7" s="75">
        <v>0.12</v>
      </c>
      <c r="AO7" s="75">
        <v>-5.1999999999999998E-2</v>
      </c>
      <c r="AP7" s="75">
        <v>-4.3999999999999997E-2</v>
      </c>
      <c r="AQ7" s="75">
        <v>-4.5999999999999999E-2</v>
      </c>
      <c r="AR7" s="75">
        <v>-1</v>
      </c>
      <c r="AS7" s="75">
        <v>-0.5</v>
      </c>
      <c r="AT7" s="75">
        <v>-0.14000000000000001</v>
      </c>
      <c r="AU7" s="75">
        <v>0.04</v>
      </c>
      <c r="AV7" s="75">
        <v>-0.01</v>
      </c>
      <c r="AW7" s="75">
        <v>-3.15E-2</v>
      </c>
    </row>
    <row r="8" spans="1:49" ht="15.75" thickBot="1" x14ac:dyDescent="0.3">
      <c r="A8" s="26">
        <f>B2</f>
        <v>4907.4772881118197</v>
      </c>
      <c r="B8" s="27">
        <f>(B7-$B2)/$B2</f>
        <v>-2.6168493621542759E-2</v>
      </c>
      <c r="C8" s="28">
        <f t="shared" ref="C8:M8" si="7">(C7-$B2)/$B2</f>
        <v>1.9897740968608912E-2</v>
      </c>
      <c r="D8" s="28">
        <f t="shared" si="7"/>
        <v>5.4012213674485547E-2</v>
      </c>
      <c r="E8" s="28">
        <f t="shared" si="7"/>
        <v>3.9449130484446461E-2</v>
      </c>
      <c r="F8" s="28">
        <f t="shared" si="7"/>
        <v>3.038581803514662E-2</v>
      </c>
      <c r="G8" s="28">
        <f t="shared" si="7"/>
        <v>2.8631148681737752E-2</v>
      </c>
      <c r="H8" s="28">
        <f t="shared" si="7"/>
        <v>0.25995835273218926</v>
      </c>
      <c r="I8" s="28">
        <f t="shared" si="7"/>
        <v>7.7825467030358739E-2</v>
      </c>
      <c r="J8" s="28">
        <f t="shared" si="7"/>
        <v>5.0676691360474257E-2</v>
      </c>
      <c r="K8" s="28">
        <f t="shared" si="7"/>
        <v>2.7104294952194897E-2</v>
      </c>
      <c r="L8" s="28">
        <f t="shared" si="7"/>
        <v>3.4095870864959042E-2</v>
      </c>
      <c r="M8" s="28">
        <f t="shared" si="7"/>
        <v>3.0964323004874617E-2</v>
      </c>
      <c r="N8" s="15"/>
      <c r="P8" s="12" t="s">
        <v>59</v>
      </c>
      <c r="Q8" s="13">
        <v>2</v>
      </c>
      <c r="R8" s="13">
        <v>9</v>
      </c>
      <c r="S8" s="13">
        <v>86</v>
      </c>
      <c r="T8" s="13">
        <v>494</v>
      </c>
      <c r="U8" s="13">
        <v>958</v>
      </c>
      <c r="V8" s="13">
        <v>1904</v>
      </c>
      <c r="W8" s="14">
        <v>0</v>
      </c>
      <c r="X8" s="14">
        <v>6</v>
      </c>
      <c r="Y8" s="14">
        <v>76</v>
      </c>
      <c r="Z8" s="14">
        <v>452</v>
      </c>
      <c r="AA8" s="14">
        <v>938</v>
      </c>
      <c r="AB8" s="14">
        <v>1946</v>
      </c>
      <c r="AD8" s="2">
        <f t="shared" si="0"/>
        <v>9.7299999999999998E-2</v>
      </c>
      <c r="AE8" s="8">
        <f t="shared" si="4"/>
        <v>0.1</v>
      </c>
      <c r="AF8" s="4">
        <f t="shared" si="1"/>
        <v>-2.7000000000000079E-2</v>
      </c>
      <c r="AG8" s="2">
        <f t="shared" si="5"/>
        <v>9.5200000000000007E-2</v>
      </c>
      <c r="AH8" s="8">
        <f t="shared" si="6"/>
        <v>0.1</v>
      </c>
      <c r="AI8" s="4">
        <f t="shared" si="2"/>
        <v>-4.7999999999999987E-2</v>
      </c>
      <c r="AK8" s="74" t="s">
        <v>18</v>
      </c>
      <c r="AL8" s="75">
        <v>-1</v>
      </c>
      <c r="AM8" s="75">
        <v>-0.4</v>
      </c>
      <c r="AN8" s="75">
        <v>-0.1</v>
      </c>
      <c r="AO8" s="75">
        <v>-3.4000000000000002E-2</v>
      </c>
      <c r="AP8" s="75">
        <v>0.01</v>
      </c>
      <c r="AQ8" s="75">
        <v>2.5000000000000001E-3</v>
      </c>
      <c r="AR8" s="75">
        <v>0</v>
      </c>
      <c r="AS8" s="75">
        <v>0</v>
      </c>
      <c r="AT8" s="75">
        <v>-0.02</v>
      </c>
      <c r="AU8" s="75">
        <v>-0.06</v>
      </c>
      <c r="AV8" s="75">
        <v>-1E-3</v>
      </c>
      <c r="AW8" s="75">
        <v>1.4999999999999999E-2</v>
      </c>
    </row>
    <row r="9" spans="1:49" ht="15.75" thickBot="1" x14ac:dyDescent="0.3">
      <c r="A9" s="29" t="s">
        <v>5</v>
      </c>
      <c r="B9" s="30">
        <f>B7/B5</f>
        <v>0.44291529193697865</v>
      </c>
      <c r="C9" s="30">
        <f t="shared" ref="C9:M9" si="8">C7/C5</f>
        <v>0.46451491654253613</v>
      </c>
      <c r="D9" s="30">
        <f t="shared" si="8"/>
        <v>0.5423745572827402</v>
      </c>
      <c r="E9" s="30">
        <f t="shared" si="8"/>
        <v>0.54860794742042884</v>
      </c>
      <c r="F9" s="30">
        <f t="shared" si="8"/>
        <v>0.54423486740141203</v>
      </c>
      <c r="G9" s="30">
        <f t="shared" si="8"/>
        <v>0.54461921415772774</v>
      </c>
      <c r="H9" s="30">
        <f t="shared" si="8"/>
        <v>0.57286487237689343</v>
      </c>
      <c r="I9" s="30">
        <f t="shared" si="8"/>
        <v>0.5387524286059866</v>
      </c>
      <c r="J9" s="30">
        <f t="shared" si="8"/>
        <v>0.55008497441166015</v>
      </c>
      <c r="K9" s="30">
        <f t="shared" si="8"/>
        <v>0.54606716643556774</v>
      </c>
      <c r="L9" s="30">
        <f t="shared" si="8"/>
        <v>0.5492793120135373</v>
      </c>
      <c r="M9" s="30">
        <f t="shared" si="8"/>
        <v>0.54788735475299977</v>
      </c>
      <c r="N9" s="15"/>
      <c r="P9" s="12" t="s">
        <v>53</v>
      </c>
      <c r="Q9" s="13">
        <v>1</v>
      </c>
      <c r="R9" s="13">
        <v>8</v>
      </c>
      <c r="S9" s="13">
        <v>86</v>
      </c>
      <c r="T9" s="13">
        <v>472</v>
      </c>
      <c r="U9" s="13">
        <v>934</v>
      </c>
      <c r="V9" s="13">
        <v>1921</v>
      </c>
      <c r="W9" s="14">
        <v>1</v>
      </c>
      <c r="X9" s="14">
        <v>11</v>
      </c>
      <c r="Y9" s="14">
        <v>107</v>
      </c>
      <c r="Z9" s="14">
        <v>515</v>
      </c>
      <c r="AA9" s="14">
        <v>991</v>
      </c>
      <c r="AB9" s="14">
        <v>1925</v>
      </c>
      <c r="AD9" s="2">
        <f t="shared" si="0"/>
        <v>9.6250000000000002E-2</v>
      </c>
      <c r="AE9" s="8">
        <f t="shared" si="4"/>
        <v>0.1</v>
      </c>
      <c r="AF9" s="4">
        <f t="shared" si="1"/>
        <v>-3.7500000000000033E-2</v>
      </c>
      <c r="AG9" s="2">
        <f t="shared" si="5"/>
        <v>9.6049999999999996E-2</v>
      </c>
      <c r="AH9" s="8">
        <f t="shared" si="6"/>
        <v>0.1</v>
      </c>
      <c r="AI9" s="4">
        <f t="shared" si="2"/>
        <v>-3.9500000000000091E-2</v>
      </c>
      <c r="AK9" s="74" t="s">
        <v>19</v>
      </c>
      <c r="AL9" s="75">
        <v>0</v>
      </c>
      <c r="AM9" s="75">
        <v>-0.3</v>
      </c>
      <c r="AN9" s="75">
        <v>0.08</v>
      </c>
      <c r="AO9" s="75">
        <v>0.01</v>
      </c>
      <c r="AP9" s="75">
        <v>1.7000000000000001E-2</v>
      </c>
      <c r="AQ9" s="75">
        <v>0.03</v>
      </c>
      <c r="AR9" s="75">
        <v>0</v>
      </c>
      <c r="AS9" s="75">
        <v>-0.1</v>
      </c>
      <c r="AT9" s="75">
        <v>0</v>
      </c>
      <c r="AU9" s="75">
        <v>7.3999999999999996E-2</v>
      </c>
      <c r="AV9" s="75">
        <v>4.3999999999999997E-2</v>
      </c>
      <c r="AW9" s="75">
        <v>3.5999999999999997E-2</v>
      </c>
    </row>
    <row r="10" spans="1:49" ht="15.75" thickBot="1" x14ac:dyDescent="0.3">
      <c r="A10" s="31">
        <f>A8/A6</f>
        <v>0.54527525423464662</v>
      </c>
      <c r="B10" s="32">
        <f>(B9-$A10)/$A10</f>
        <v>-0.18772163508747772</v>
      </c>
      <c r="C10" s="32">
        <f t="shared" ref="C10:M10" si="9">(C9-$A10)/$A10</f>
        <v>-0.14810930271439962</v>
      </c>
      <c r="D10" s="32">
        <f t="shared" si="9"/>
        <v>-5.3196929979481061E-3</v>
      </c>
      <c r="E10" s="32">
        <f t="shared" si="9"/>
        <v>6.1119465075671177E-3</v>
      </c>
      <c r="F10" s="32">
        <f t="shared" si="9"/>
        <v>-1.9080030226108339E-3</v>
      </c>
      <c r="G10" s="32">
        <f t="shared" si="9"/>
        <v>-1.2031356123793082E-3</v>
      </c>
      <c r="H10" s="32">
        <f t="shared" si="9"/>
        <v>5.0597598053430559E-2</v>
      </c>
      <c r="I10" s="32">
        <f t="shared" si="9"/>
        <v>-1.1962445715266359E-2</v>
      </c>
      <c r="J10" s="32">
        <f t="shared" si="9"/>
        <v>8.8207197001164122E-3</v>
      </c>
      <c r="K10" s="32">
        <f t="shared" si="9"/>
        <v>1.4523164122543101E-3</v>
      </c>
      <c r="L10" s="32">
        <f t="shared" si="9"/>
        <v>7.3431863041553422E-3</v>
      </c>
      <c r="M10" s="32">
        <f t="shared" si="9"/>
        <v>4.7904255659272721E-3</v>
      </c>
      <c r="N10" s="15"/>
      <c r="P10" s="12" t="s">
        <v>54</v>
      </c>
      <c r="Q10" s="13">
        <v>0</v>
      </c>
      <c r="R10" s="13">
        <v>10</v>
      </c>
      <c r="S10" s="13">
        <v>87</v>
      </c>
      <c r="T10" s="13">
        <v>480</v>
      </c>
      <c r="U10" s="13">
        <v>989</v>
      </c>
      <c r="V10" s="13">
        <v>1978</v>
      </c>
      <c r="W10" s="14">
        <v>0</v>
      </c>
      <c r="X10" s="14">
        <v>10</v>
      </c>
      <c r="Y10" s="14">
        <v>92</v>
      </c>
      <c r="Z10" s="14">
        <v>462</v>
      </c>
      <c r="AA10" s="14">
        <v>927</v>
      </c>
      <c r="AB10" s="14">
        <v>1887</v>
      </c>
      <c r="AD10" s="2">
        <f t="shared" si="0"/>
        <v>9.4350000000000003E-2</v>
      </c>
      <c r="AE10" s="8">
        <f t="shared" si="4"/>
        <v>0.1</v>
      </c>
      <c r="AF10" s="4">
        <f t="shared" si="1"/>
        <v>-5.6500000000000022E-2</v>
      </c>
      <c r="AG10" s="2">
        <f t="shared" si="5"/>
        <v>9.8900000000000002E-2</v>
      </c>
      <c r="AH10" s="8">
        <f t="shared" si="6"/>
        <v>0.1</v>
      </c>
      <c r="AI10" s="4">
        <f t="shared" si="2"/>
        <v>-1.1000000000000038E-2</v>
      </c>
      <c r="AK10" s="74" t="s">
        <v>20</v>
      </c>
      <c r="AL10" s="75">
        <v>0</v>
      </c>
      <c r="AM10" s="75">
        <v>0.5</v>
      </c>
      <c r="AN10" s="75">
        <v>-0.01</v>
      </c>
      <c r="AO10" s="75">
        <v>6.2E-2</v>
      </c>
      <c r="AP10" s="75">
        <v>2.5000000000000001E-2</v>
      </c>
      <c r="AQ10" s="75">
        <v>1.35E-2</v>
      </c>
      <c r="AR10" s="75">
        <v>-1</v>
      </c>
      <c r="AS10" s="75">
        <v>0.2</v>
      </c>
      <c r="AT10" s="75">
        <v>-0.11</v>
      </c>
      <c r="AU10" s="75">
        <v>-8.2000000000000003E-2</v>
      </c>
      <c r="AV10" s="75">
        <v>-5.1999999999999998E-2</v>
      </c>
      <c r="AW10" s="75">
        <v>-0.04</v>
      </c>
    </row>
    <row r="11" spans="1:49" ht="23.25" thickBot="1" x14ac:dyDescent="0.3">
      <c r="A11" s="33"/>
      <c r="B11" s="34"/>
      <c r="C11" s="34"/>
      <c r="D11" s="34"/>
      <c r="E11" s="34"/>
      <c r="F11" s="34"/>
      <c r="G11" s="34"/>
      <c r="H11" s="33"/>
      <c r="I11" s="33"/>
      <c r="J11" s="33"/>
      <c r="K11" s="33"/>
      <c r="L11" s="33"/>
      <c r="M11" s="33"/>
      <c r="N11" s="15"/>
      <c r="P11" s="12" t="s">
        <v>55</v>
      </c>
      <c r="Q11" s="13">
        <v>1</v>
      </c>
      <c r="R11" s="13">
        <v>7</v>
      </c>
      <c r="S11" s="13">
        <v>85</v>
      </c>
      <c r="T11" s="13">
        <v>469</v>
      </c>
      <c r="U11" s="13">
        <v>994</v>
      </c>
      <c r="V11" s="13">
        <v>2004</v>
      </c>
      <c r="W11" s="14">
        <v>0</v>
      </c>
      <c r="X11" s="14">
        <v>5</v>
      </c>
      <c r="Y11" s="14">
        <v>88</v>
      </c>
      <c r="Z11" s="14">
        <v>510</v>
      </c>
      <c r="AA11" s="14">
        <v>1001</v>
      </c>
      <c r="AB11" s="14">
        <v>2034</v>
      </c>
      <c r="AD11" s="2">
        <f t="shared" si="0"/>
        <v>0.1017</v>
      </c>
      <c r="AE11" s="8">
        <f t="shared" si="4"/>
        <v>0.1</v>
      </c>
      <c r="AF11" s="4">
        <f t="shared" si="1"/>
        <v>1.6999999999999932E-2</v>
      </c>
      <c r="AG11" s="2">
        <f t="shared" si="5"/>
        <v>0.1002</v>
      </c>
      <c r="AH11" s="8">
        <f t="shared" si="6"/>
        <v>0.1</v>
      </c>
      <c r="AI11" s="4">
        <f t="shared" si="2"/>
        <v>1.9999999999999185E-3</v>
      </c>
      <c r="AK11" s="74" t="s">
        <v>21</v>
      </c>
      <c r="AL11" s="75">
        <v>-1</v>
      </c>
      <c r="AM11" s="75">
        <v>0.1</v>
      </c>
      <c r="AN11" s="75">
        <v>-0.13</v>
      </c>
      <c r="AO11" s="75">
        <v>-6.4000000000000001E-2</v>
      </c>
      <c r="AP11" s="75">
        <v>-2.3E-2</v>
      </c>
      <c r="AQ11" s="75">
        <v>-1.7500000000000002E-2</v>
      </c>
      <c r="AR11" s="75">
        <v>0</v>
      </c>
      <c r="AS11" s="75">
        <v>-0.2</v>
      </c>
      <c r="AT11" s="75">
        <v>-0.04</v>
      </c>
      <c r="AU11" s="75">
        <v>1.7999999999999999E-2</v>
      </c>
      <c r="AV11" s="75">
        <v>1.6E-2</v>
      </c>
      <c r="AW11" s="75">
        <v>0.01</v>
      </c>
    </row>
    <row r="12" spans="1:49" ht="15" customHeight="1" thickBot="1" x14ac:dyDescent="0.3">
      <c r="A12" s="35"/>
      <c r="D12" s="36" t="s">
        <v>7</v>
      </c>
      <c r="E12" s="37">
        <f>1/A15</f>
        <v>1.1111111111111112E-4</v>
      </c>
      <c r="F12" s="35"/>
      <c r="G12" s="35"/>
      <c r="H12" s="35"/>
      <c r="I12" s="35"/>
      <c r="J12" s="35"/>
      <c r="K12" s="35"/>
      <c r="L12" s="35"/>
      <c r="M12" s="35"/>
      <c r="N12" s="15"/>
      <c r="P12" s="12" t="s">
        <v>56</v>
      </c>
      <c r="Q12" s="13">
        <v>3</v>
      </c>
      <c r="R12" s="13">
        <v>14</v>
      </c>
      <c r="S12" s="13">
        <v>113</v>
      </c>
      <c r="T12" s="13">
        <v>493</v>
      </c>
      <c r="U12" s="13">
        <v>1016</v>
      </c>
      <c r="V12" s="13">
        <v>1956</v>
      </c>
      <c r="W12" s="14">
        <v>1</v>
      </c>
      <c r="X12" s="14">
        <v>10</v>
      </c>
      <c r="Y12" s="14">
        <v>109</v>
      </c>
      <c r="Z12" s="14">
        <v>506</v>
      </c>
      <c r="AA12" s="14">
        <v>953</v>
      </c>
      <c r="AB12" s="14">
        <v>1892</v>
      </c>
      <c r="AD12" s="2">
        <f t="shared" si="0"/>
        <v>9.4600000000000004E-2</v>
      </c>
      <c r="AE12" s="8">
        <f t="shared" si="4"/>
        <v>0.1</v>
      </c>
      <c r="AF12" s="4">
        <f t="shared" si="1"/>
        <v>-5.400000000000002E-2</v>
      </c>
      <c r="AG12" s="2">
        <f t="shared" si="5"/>
        <v>9.7799999999999998E-2</v>
      </c>
      <c r="AH12" s="8">
        <f t="shared" si="6"/>
        <v>0.1</v>
      </c>
      <c r="AI12" s="4">
        <f t="shared" si="2"/>
        <v>-2.2000000000000075E-2</v>
      </c>
      <c r="AK12" s="74" t="s">
        <v>22</v>
      </c>
      <c r="AL12" s="75">
        <v>0</v>
      </c>
      <c r="AM12" s="75">
        <v>0.1</v>
      </c>
      <c r="AN12" s="75">
        <v>-7.0000000000000007E-2</v>
      </c>
      <c r="AO12" s="75">
        <v>1.7999999999999999E-2</v>
      </c>
      <c r="AP12" s="75">
        <v>-3.5999999999999997E-2</v>
      </c>
      <c r="AQ12" s="75">
        <v>-2.8500000000000001E-2</v>
      </c>
      <c r="AR12" s="75">
        <v>0</v>
      </c>
      <c r="AS12" s="75">
        <v>0.4</v>
      </c>
      <c r="AT12" s="75">
        <v>-7.0000000000000007E-2</v>
      </c>
      <c r="AU12" s="75">
        <v>-0.02</v>
      </c>
      <c r="AV12" s="75">
        <v>-2.5999999999999999E-2</v>
      </c>
      <c r="AW12" s="75">
        <v>-3.5000000000000001E-3</v>
      </c>
    </row>
    <row r="13" spans="1:49" ht="15" customHeight="1" thickBot="1" x14ac:dyDescent="0.3">
      <c r="A13" s="38" t="s">
        <v>8</v>
      </c>
      <c r="B13" s="21">
        <v>10</v>
      </c>
      <c r="C13" s="20">
        <v>100</v>
      </c>
      <c r="D13" s="20">
        <v>1000</v>
      </c>
      <c r="E13" s="20">
        <v>5000</v>
      </c>
      <c r="F13" s="20">
        <v>10000</v>
      </c>
      <c r="G13" s="20">
        <v>20000</v>
      </c>
      <c r="H13" s="21">
        <v>10</v>
      </c>
      <c r="I13" s="21">
        <v>100</v>
      </c>
      <c r="J13" s="21">
        <v>1000</v>
      </c>
      <c r="K13" s="21">
        <v>5000</v>
      </c>
      <c r="L13" s="21">
        <v>10000</v>
      </c>
      <c r="M13" s="21">
        <v>20000</v>
      </c>
      <c r="N13" s="15"/>
      <c r="P13" s="12" t="s">
        <v>57</v>
      </c>
      <c r="Q13" s="13">
        <v>1</v>
      </c>
      <c r="R13" s="13">
        <v>10</v>
      </c>
      <c r="S13" s="13">
        <v>118</v>
      </c>
      <c r="T13" s="13">
        <v>473</v>
      </c>
      <c r="U13" s="13">
        <v>943</v>
      </c>
      <c r="V13" s="13">
        <v>1950</v>
      </c>
      <c r="W13" s="14">
        <v>3</v>
      </c>
      <c r="X13" s="14">
        <v>15</v>
      </c>
      <c r="Y13" s="14">
        <v>105</v>
      </c>
      <c r="Z13" s="14">
        <v>468</v>
      </c>
      <c r="AA13" s="14">
        <v>985</v>
      </c>
      <c r="AB13" s="14">
        <v>1988</v>
      </c>
      <c r="AD13" s="2">
        <f t="shared" si="0"/>
        <v>9.9400000000000002E-2</v>
      </c>
      <c r="AE13" s="8">
        <f t="shared" si="4"/>
        <v>0.1</v>
      </c>
      <c r="AF13" s="4">
        <f t="shared" si="1"/>
        <v>-6.0000000000000331E-3</v>
      </c>
      <c r="AG13" s="2">
        <f t="shared" si="5"/>
        <v>9.7500000000000003E-2</v>
      </c>
      <c r="AH13" s="8">
        <f t="shared" si="6"/>
        <v>0.1</v>
      </c>
      <c r="AI13" s="4">
        <f t="shared" si="2"/>
        <v>-2.5000000000000022E-2</v>
      </c>
      <c r="AK13" s="74" t="s">
        <v>23</v>
      </c>
      <c r="AL13" s="75">
        <v>1</v>
      </c>
      <c r="AM13" s="75">
        <v>-0.3</v>
      </c>
      <c r="AN13" s="75">
        <v>0.02</v>
      </c>
      <c r="AO13" s="75">
        <v>0</v>
      </c>
      <c r="AP13" s="75">
        <v>3.0000000000000001E-3</v>
      </c>
      <c r="AQ13" s="75">
        <v>7.0000000000000001E-3</v>
      </c>
      <c r="AR13" s="75">
        <v>2</v>
      </c>
      <c r="AS13" s="75">
        <v>0</v>
      </c>
      <c r="AT13" s="75">
        <v>0.12</v>
      </c>
      <c r="AU13" s="75">
        <v>1.4E-2</v>
      </c>
      <c r="AV13" s="75">
        <v>1.4999999999999999E-2</v>
      </c>
      <c r="AW13" s="75">
        <v>-1.5E-3</v>
      </c>
    </row>
    <row r="14" spans="1:49" ht="15" customHeight="1" thickBot="1" x14ac:dyDescent="0.3">
      <c r="A14" s="22" t="s">
        <v>4</v>
      </c>
      <c r="B14" s="13">
        <v>12114.258</v>
      </c>
      <c r="C14" s="14">
        <v>9773.527</v>
      </c>
      <c r="D14" s="14">
        <v>9386.3559999999998</v>
      </c>
      <c r="E14" s="14">
        <v>9458.6049999999996</v>
      </c>
      <c r="F14" s="14">
        <v>9542.8960000000006</v>
      </c>
      <c r="G14" s="14">
        <v>9492.6560000000009</v>
      </c>
      <c r="H14" s="14">
        <v>6595.8590000000004</v>
      </c>
      <c r="I14" s="14">
        <v>11064.333000000001</v>
      </c>
      <c r="J14" s="14">
        <v>9579.5339999999997</v>
      </c>
      <c r="K14" s="14">
        <v>9788.4719999999998</v>
      </c>
      <c r="L14" s="14">
        <v>9665.3819999999996</v>
      </c>
      <c r="M14" s="14">
        <v>9555.3459999999995</v>
      </c>
      <c r="N14" s="15"/>
      <c r="P14" s="12" t="s">
        <v>58</v>
      </c>
      <c r="Q14" s="13">
        <v>1</v>
      </c>
      <c r="R14" s="13">
        <v>23</v>
      </c>
      <c r="S14" s="13">
        <v>137</v>
      </c>
      <c r="T14" s="13">
        <v>672</v>
      </c>
      <c r="U14" s="13">
        <v>959</v>
      </c>
      <c r="V14" s="13">
        <v>1955</v>
      </c>
      <c r="W14" s="14">
        <v>2</v>
      </c>
      <c r="X14" s="14">
        <v>15</v>
      </c>
      <c r="Y14" s="14">
        <v>129</v>
      </c>
      <c r="Z14" s="14">
        <v>616</v>
      </c>
      <c r="AA14" s="14">
        <v>940</v>
      </c>
      <c r="AB14" s="14">
        <v>1950</v>
      </c>
      <c r="AD14" s="2">
        <f t="shared" si="0"/>
        <v>9.7500000000000003E-2</v>
      </c>
      <c r="AE14" s="8">
        <f t="shared" si="4"/>
        <v>0.1</v>
      </c>
      <c r="AF14" s="4">
        <f t="shared" si="1"/>
        <v>-2.5000000000000022E-2</v>
      </c>
      <c r="AG14" s="2">
        <f t="shared" si="5"/>
        <v>9.7750000000000004E-2</v>
      </c>
      <c r="AH14" s="8">
        <f t="shared" si="6"/>
        <v>0.1</v>
      </c>
      <c r="AI14" s="4">
        <f t="shared" si="2"/>
        <v>-2.250000000000002E-2</v>
      </c>
    </row>
    <row r="15" spans="1:49" ht="15" customHeight="1" thickBot="1" x14ac:dyDescent="0.3">
      <c r="A15" s="31">
        <v>9000</v>
      </c>
      <c r="B15" s="24">
        <f>(B14-$A15)/$A15</f>
        <v>0.34602866666666665</v>
      </c>
      <c r="C15" s="24">
        <f t="shared" ref="C15:M15" si="10">(C14-$A15)/$A15</f>
        <v>8.5947444444444451E-2</v>
      </c>
      <c r="D15" s="24">
        <f t="shared" si="10"/>
        <v>4.2928444444444422E-2</v>
      </c>
      <c r="E15" s="24">
        <f t="shared" si="10"/>
        <v>5.0956111111111063E-2</v>
      </c>
      <c r="F15" s="24">
        <f t="shared" si="10"/>
        <v>6.0321777777777849E-2</v>
      </c>
      <c r="G15" s="24">
        <f t="shared" si="10"/>
        <v>5.4739555555555652E-2</v>
      </c>
      <c r="H15" s="24">
        <f t="shared" si="10"/>
        <v>-0.26712677777777771</v>
      </c>
      <c r="I15" s="24">
        <f t="shared" si="10"/>
        <v>0.2293703333333334</v>
      </c>
      <c r="J15" s="24">
        <f t="shared" si="10"/>
        <v>6.4392666666666626E-2</v>
      </c>
      <c r="K15" s="24">
        <f t="shared" si="10"/>
        <v>8.7607999999999978E-2</v>
      </c>
      <c r="L15" s="24">
        <f t="shared" si="10"/>
        <v>7.3931333333333293E-2</v>
      </c>
      <c r="M15" s="24">
        <f t="shared" si="10"/>
        <v>6.1705111111111058E-2</v>
      </c>
      <c r="N15" s="15"/>
      <c r="O15" s="15"/>
      <c r="P15" s="63"/>
      <c r="Q15" s="59">
        <v>10</v>
      </c>
      <c r="R15" s="60">
        <v>100</v>
      </c>
      <c r="S15" s="60">
        <v>1000</v>
      </c>
      <c r="T15" s="60">
        <v>5000</v>
      </c>
      <c r="U15" s="60">
        <v>10000</v>
      </c>
      <c r="V15" s="60">
        <v>20000</v>
      </c>
      <c r="W15" s="61">
        <v>10</v>
      </c>
      <c r="X15" s="61">
        <v>100</v>
      </c>
      <c r="Y15" s="61">
        <v>1000</v>
      </c>
      <c r="Z15" s="61">
        <v>5000</v>
      </c>
      <c r="AA15" s="61">
        <v>10000</v>
      </c>
      <c r="AB15" s="61">
        <v>20000</v>
      </c>
      <c r="AD15" s="91" t="s">
        <v>32</v>
      </c>
      <c r="AE15" s="92"/>
      <c r="AF15" s="50">
        <f>SUM(AF17:AF26)</f>
        <v>0.30700000000000027</v>
      </c>
      <c r="AG15" s="91" t="s">
        <v>32</v>
      </c>
      <c r="AH15" s="92"/>
      <c r="AI15" s="50">
        <f>SUM(AI17:AI26)</f>
        <v>0.28150000000000025</v>
      </c>
    </row>
    <row r="16" spans="1:49" ht="15.75" thickBot="1" x14ac:dyDescent="0.3">
      <c r="A16" s="22" t="s">
        <v>6</v>
      </c>
      <c r="B16" s="13">
        <v>10586.181</v>
      </c>
      <c r="C16" s="14">
        <v>8437.9050000000007</v>
      </c>
      <c r="D16" s="14">
        <v>9227.0290000000005</v>
      </c>
      <c r="E16" s="14">
        <v>9050.3680000000004</v>
      </c>
      <c r="F16" s="14">
        <v>9181.3259999999991</v>
      </c>
      <c r="G16" s="14">
        <v>9037.9539999999997</v>
      </c>
      <c r="H16" s="14">
        <v>5052.2920000000004</v>
      </c>
      <c r="I16" s="14">
        <v>9584.0830000000005</v>
      </c>
      <c r="J16" s="14">
        <v>9376.3019999999997</v>
      </c>
      <c r="K16" s="14">
        <v>9362.56</v>
      </c>
      <c r="L16" s="14">
        <v>9355.8209999999999</v>
      </c>
      <c r="M16" s="14">
        <v>9104.2780000000002</v>
      </c>
      <c r="N16" s="15"/>
      <c r="O16" s="15"/>
      <c r="P16" s="9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D16" s="6" t="s">
        <v>29</v>
      </c>
      <c r="AE16" s="6" t="s">
        <v>33</v>
      </c>
      <c r="AF16" s="6" t="s">
        <v>40</v>
      </c>
      <c r="AG16" s="6"/>
      <c r="AH16" s="6"/>
      <c r="AI16" s="6" t="s">
        <v>40</v>
      </c>
    </row>
    <row r="17" spans="1:35" ht="15.75" thickBot="1" x14ac:dyDescent="0.3">
      <c r="A17" s="31">
        <f>1/E12</f>
        <v>9000</v>
      </c>
      <c r="B17" s="24">
        <f>(B16-$A17)/$A17</f>
        <v>0.17624233333333339</v>
      </c>
      <c r="C17" s="24">
        <f t="shared" ref="C17:M17" si="11">(C16-$A17)/$A17</f>
        <v>-6.2454999999999927E-2</v>
      </c>
      <c r="D17" s="24">
        <f t="shared" si="11"/>
        <v>2.5225444444444495E-2</v>
      </c>
      <c r="E17" s="24">
        <f t="shared" si="11"/>
        <v>5.5964444444444881E-3</v>
      </c>
      <c r="F17" s="24">
        <f t="shared" si="11"/>
        <v>2.0147333333333236E-2</v>
      </c>
      <c r="G17" s="24">
        <f t="shared" si="11"/>
        <v>4.2171111111110804E-3</v>
      </c>
      <c r="H17" s="24">
        <f t="shared" si="11"/>
        <v>-0.4386342222222222</v>
      </c>
      <c r="I17" s="24">
        <f t="shared" si="11"/>
        <v>6.489811111111117E-2</v>
      </c>
      <c r="J17" s="24">
        <f t="shared" si="11"/>
        <v>4.1811333333333298E-2</v>
      </c>
      <c r="K17" s="24">
        <f t="shared" si="11"/>
        <v>4.0284444444444387E-2</v>
      </c>
      <c r="L17" s="24">
        <f t="shared" si="11"/>
        <v>3.9535666666666656E-2</v>
      </c>
      <c r="M17" s="24">
        <f t="shared" si="11"/>
        <v>1.1586444444444472E-2</v>
      </c>
      <c r="N17" s="15"/>
      <c r="O17" s="15"/>
      <c r="P17" s="12" t="s">
        <v>50</v>
      </c>
      <c r="Q17" s="62">
        <f t="shared" ref="Q17:AB26" si="12">Q5/Q$3</f>
        <v>0</v>
      </c>
      <c r="R17" s="62">
        <f t="shared" si="12"/>
        <v>0.09</v>
      </c>
      <c r="S17" s="62">
        <f t="shared" si="12"/>
        <v>0.10199999999999999</v>
      </c>
      <c r="T17" s="62">
        <f t="shared" si="12"/>
        <v>9.98E-2</v>
      </c>
      <c r="U17" s="62">
        <f t="shared" si="12"/>
        <v>9.7199999999999995E-2</v>
      </c>
      <c r="V17" s="62">
        <f t="shared" si="12"/>
        <v>9.7100000000000006E-2</v>
      </c>
      <c r="W17" s="62">
        <f t="shared" si="12"/>
        <v>0.1</v>
      </c>
      <c r="X17" s="62">
        <f t="shared" si="12"/>
        <v>7.0000000000000007E-2</v>
      </c>
      <c r="Y17" s="62">
        <f t="shared" si="12"/>
        <v>9.9000000000000005E-2</v>
      </c>
      <c r="Z17" s="62">
        <f t="shared" si="12"/>
        <v>9.6600000000000005E-2</v>
      </c>
      <c r="AA17" s="62">
        <f t="shared" si="12"/>
        <v>9.8900000000000002E-2</v>
      </c>
      <c r="AB17" s="62">
        <f t="shared" si="12"/>
        <v>9.8949999999999996E-2</v>
      </c>
      <c r="AD17" s="6">
        <v>300</v>
      </c>
      <c r="AE17" s="6">
        <f>(AD17-E$2+1)/(E$3-E$2)</f>
        <v>-1.1705882352941177E-2</v>
      </c>
      <c r="AF17" s="6">
        <f>ABS(AF5)</f>
        <v>1.0500000000000093E-2</v>
      </c>
      <c r="AG17" s="6"/>
      <c r="AH17" s="6"/>
      <c r="AI17" s="6">
        <f t="shared" ref="AI17:AI26" si="13">ABS(AI5)</f>
        <v>2.8999999999999998E-2</v>
      </c>
    </row>
    <row r="18" spans="1:35" ht="15.75" thickBot="1" x14ac:dyDescent="0.3">
      <c r="A18" s="22" t="s">
        <v>5</v>
      </c>
      <c r="B18" s="24">
        <f>B16/B14</f>
        <v>0.8738612798241544</v>
      </c>
      <c r="C18" s="24">
        <f t="shared" ref="C18:M18" si="14">C16/C14</f>
        <v>0.8633428853268631</v>
      </c>
      <c r="D18" s="24">
        <f t="shared" si="14"/>
        <v>0.98302568110563893</v>
      </c>
      <c r="E18" s="24">
        <f t="shared" si="14"/>
        <v>0.95683961852725652</v>
      </c>
      <c r="F18" s="24">
        <f t="shared" si="14"/>
        <v>0.96211108242193966</v>
      </c>
      <c r="G18" s="24">
        <f t="shared" si="14"/>
        <v>0.95209960205025856</v>
      </c>
      <c r="H18" s="24">
        <f t="shared" si="14"/>
        <v>0.76597938191219672</v>
      </c>
      <c r="I18" s="24">
        <f t="shared" si="14"/>
        <v>0.86621425801266105</v>
      </c>
      <c r="J18" s="24">
        <f t="shared" si="14"/>
        <v>0.97878477178534995</v>
      </c>
      <c r="K18" s="24">
        <f t="shared" si="14"/>
        <v>0.95648840799667201</v>
      </c>
      <c r="L18" s="24">
        <f t="shared" si="14"/>
        <v>0.96797219189060513</v>
      </c>
      <c r="M18" s="24">
        <f t="shared" si="14"/>
        <v>0.95279417406758482</v>
      </c>
      <c r="N18" s="15"/>
      <c r="O18" s="15"/>
      <c r="P18" s="12" t="s">
        <v>51</v>
      </c>
      <c r="Q18" s="62">
        <f t="shared" si="12"/>
        <v>0.1</v>
      </c>
      <c r="R18" s="62">
        <f t="shared" si="12"/>
        <v>0.03</v>
      </c>
      <c r="S18" s="62">
        <f t="shared" si="12"/>
        <v>9.1999999999999998E-2</v>
      </c>
      <c r="T18" s="62">
        <f t="shared" si="12"/>
        <v>9.5000000000000001E-2</v>
      </c>
      <c r="U18" s="62">
        <f t="shared" si="12"/>
        <v>9.5799999999999996E-2</v>
      </c>
      <c r="V18" s="62">
        <f t="shared" si="12"/>
        <v>9.4899999999999998E-2</v>
      </c>
      <c r="W18" s="62">
        <f t="shared" si="12"/>
        <v>0.2</v>
      </c>
      <c r="X18" s="62">
        <f t="shared" si="12"/>
        <v>0.14000000000000001</v>
      </c>
      <c r="Y18" s="62">
        <f t="shared" si="12"/>
        <v>0.104</v>
      </c>
      <c r="Z18" s="62">
        <f t="shared" si="12"/>
        <v>9.5000000000000001E-2</v>
      </c>
      <c r="AA18" s="62">
        <f t="shared" si="12"/>
        <v>9.5200000000000007E-2</v>
      </c>
      <c r="AB18" s="62">
        <f t="shared" si="12"/>
        <v>9.375E-2</v>
      </c>
      <c r="AD18" s="6">
        <v>1640</v>
      </c>
      <c r="AE18" s="6">
        <f t="shared" ref="AE18:AE27" si="15">(AD18-E$2+1)/(E$3-E$2)</f>
        <v>6.7117647058823532E-2</v>
      </c>
      <c r="AF18" s="6">
        <f t="shared" ref="AF18:AF26" si="16">ABS(AF6)</f>
        <v>6.2500000000000056E-2</v>
      </c>
      <c r="AG18" s="6"/>
      <c r="AH18" s="6"/>
      <c r="AI18" s="6">
        <f t="shared" si="13"/>
        <v>5.1000000000000073E-2</v>
      </c>
    </row>
    <row r="19" spans="1:35" ht="15.75" thickBot="1" x14ac:dyDescent="0.3">
      <c r="A19" s="31">
        <v>1</v>
      </c>
      <c r="B19" s="24">
        <f>(B18-$A19)/$A19</f>
        <v>-0.1261387201758456</v>
      </c>
      <c r="C19" s="24">
        <f t="shared" ref="C19:M19" si="17">(C18-$A19)/$A19</f>
        <v>-0.1366571146731369</v>
      </c>
      <c r="D19" s="24">
        <f t="shared" si="17"/>
        <v>-1.6974318894361073E-2</v>
      </c>
      <c r="E19" s="24">
        <f t="shared" si="17"/>
        <v>-4.3160381472743481E-2</v>
      </c>
      <c r="F19" s="24">
        <f t="shared" si="17"/>
        <v>-3.7888917578060344E-2</v>
      </c>
      <c r="G19" s="24">
        <f t="shared" si="17"/>
        <v>-4.7900397949741436E-2</v>
      </c>
      <c r="H19" s="24">
        <f t="shared" si="17"/>
        <v>-0.23402061808780328</v>
      </c>
      <c r="I19" s="24">
        <f t="shared" si="17"/>
        <v>-0.13378574198733895</v>
      </c>
      <c r="J19" s="24">
        <f t="shared" si="17"/>
        <v>-2.121522821465005E-2</v>
      </c>
      <c r="K19" s="24">
        <f t="shared" si="17"/>
        <v>-4.3511592003327992E-2</v>
      </c>
      <c r="L19" s="24">
        <f t="shared" si="17"/>
        <v>-3.2027808109394873E-2</v>
      </c>
      <c r="M19" s="24">
        <f t="shared" si="17"/>
        <v>-4.720582593241518E-2</v>
      </c>
      <c r="N19" s="15"/>
      <c r="O19" s="15"/>
      <c r="P19" s="12" t="s">
        <v>52</v>
      </c>
      <c r="Q19" s="62">
        <f t="shared" si="12"/>
        <v>0</v>
      </c>
      <c r="R19" s="62">
        <f t="shared" si="12"/>
        <v>7.0000000000000007E-2</v>
      </c>
      <c r="S19" s="62">
        <f t="shared" si="12"/>
        <v>9.1999999999999998E-2</v>
      </c>
      <c r="T19" s="62">
        <f t="shared" si="12"/>
        <v>9.3399999999999997E-2</v>
      </c>
      <c r="U19" s="62">
        <f t="shared" si="12"/>
        <v>9.5600000000000004E-2</v>
      </c>
      <c r="V19" s="62">
        <f t="shared" si="12"/>
        <v>9.6850000000000006E-2</v>
      </c>
      <c r="W19" s="62">
        <f t="shared" si="12"/>
        <v>0</v>
      </c>
      <c r="X19" s="62">
        <f t="shared" si="12"/>
        <v>7.0000000000000007E-2</v>
      </c>
      <c r="Y19" s="62">
        <f t="shared" si="12"/>
        <v>0.09</v>
      </c>
      <c r="Z19" s="62">
        <f t="shared" si="12"/>
        <v>0.1016</v>
      </c>
      <c r="AA19" s="62">
        <f t="shared" si="12"/>
        <v>0.1</v>
      </c>
      <c r="AB19" s="62">
        <f t="shared" si="12"/>
        <v>9.8900000000000002E-2</v>
      </c>
      <c r="AD19" s="6">
        <v>2980</v>
      </c>
      <c r="AE19" s="6">
        <f t="shared" si="15"/>
        <v>0.14594117647058824</v>
      </c>
      <c r="AF19" s="6">
        <f t="shared" si="16"/>
        <v>1.1000000000000038E-2</v>
      </c>
      <c r="AG19" s="6"/>
      <c r="AH19" s="6"/>
      <c r="AI19" s="6">
        <f t="shared" si="13"/>
        <v>3.15E-2</v>
      </c>
    </row>
    <row r="20" spans="1:35" ht="15.75" thickBot="1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5"/>
      <c r="O20" s="15"/>
      <c r="P20" s="12" t="s">
        <v>59</v>
      </c>
      <c r="Q20" s="62">
        <f t="shared" si="12"/>
        <v>0.2</v>
      </c>
      <c r="R20" s="62">
        <f t="shared" si="12"/>
        <v>0.09</v>
      </c>
      <c r="S20" s="62">
        <f t="shared" si="12"/>
        <v>8.5999999999999993E-2</v>
      </c>
      <c r="T20" s="62">
        <f t="shared" si="12"/>
        <v>9.8799999999999999E-2</v>
      </c>
      <c r="U20" s="62">
        <f t="shared" si="12"/>
        <v>9.5799999999999996E-2</v>
      </c>
      <c r="V20" s="62">
        <f t="shared" si="12"/>
        <v>9.5200000000000007E-2</v>
      </c>
      <c r="W20" s="62">
        <f t="shared" si="12"/>
        <v>0</v>
      </c>
      <c r="X20" s="62">
        <f t="shared" si="12"/>
        <v>0.06</v>
      </c>
      <c r="Y20" s="62">
        <f t="shared" si="12"/>
        <v>7.5999999999999998E-2</v>
      </c>
      <c r="Z20" s="62">
        <f t="shared" si="12"/>
        <v>9.0399999999999994E-2</v>
      </c>
      <c r="AA20" s="62">
        <f t="shared" si="12"/>
        <v>9.3799999999999994E-2</v>
      </c>
      <c r="AB20" s="62">
        <f t="shared" si="12"/>
        <v>9.7299999999999998E-2</v>
      </c>
      <c r="AD20" s="6">
        <v>4320</v>
      </c>
      <c r="AE20" s="6">
        <f t="shared" si="15"/>
        <v>0.22476470588235295</v>
      </c>
      <c r="AF20" s="6">
        <f t="shared" si="16"/>
        <v>2.7000000000000079E-2</v>
      </c>
      <c r="AG20" s="6"/>
      <c r="AH20" s="6"/>
      <c r="AI20" s="6">
        <f t="shared" si="13"/>
        <v>4.7999999999999987E-2</v>
      </c>
    </row>
    <row r="21" spans="1:35" ht="15.75" thickBot="1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5"/>
      <c r="O21" s="15"/>
      <c r="P21" s="12" t="s">
        <v>53</v>
      </c>
      <c r="Q21" s="62">
        <f t="shared" si="12"/>
        <v>0.1</v>
      </c>
      <c r="R21" s="62">
        <f t="shared" si="12"/>
        <v>0.08</v>
      </c>
      <c r="S21" s="62">
        <f t="shared" si="12"/>
        <v>8.5999999999999993E-2</v>
      </c>
      <c r="T21" s="62">
        <f t="shared" si="12"/>
        <v>9.4399999999999998E-2</v>
      </c>
      <c r="U21" s="62">
        <f t="shared" si="12"/>
        <v>9.3399999999999997E-2</v>
      </c>
      <c r="V21" s="62">
        <f t="shared" si="12"/>
        <v>9.6049999999999996E-2</v>
      </c>
      <c r="W21" s="62">
        <f t="shared" si="12"/>
        <v>0.1</v>
      </c>
      <c r="X21" s="62">
        <f t="shared" si="12"/>
        <v>0.11</v>
      </c>
      <c r="Y21" s="62">
        <f t="shared" si="12"/>
        <v>0.107</v>
      </c>
      <c r="Z21" s="62">
        <f t="shared" si="12"/>
        <v>0.10299999999999999</v>
      </c>
      <c r="AA21" s="62">
        <f t="shared" si="12"/>
        <v>9.9099999999999994E-2</v>
      </c>
      <c r="AB21" s="62">
        <f t="shared" si="12"/>
        <v>9.6250000000000002E-2</v>
      </c>
      <c r="AD21" s="6">
        <v>5660</v>
      </c>
      <c r="AE21" s="6">
        <f t="shared" si="15"/>
        <v>0.30358823529411766</v>
      </c>
      <c r="AF21" s="6">
        <f t="shared" si="16"/>
        <v>3.7500000000000033E-2</v>
      </c>
      <c r="AG21" s="6"/>
      <c r="AH21" s="6"/>
      <c r="AI21" s="6">
        <f t="shared" si="13"/>
        <v>3.9500000000000091E-2</v>
      </c>
    </row>
    <row r="22" spans="1:35" ht="15.75" thickBot="1" x14ac:dyDescent="0.3">
      <c r="A22" s="39" t="s">
        <v>13</v>
      </c>
      <c r="B22" s="97" t="s">
        <v>9</v>
      </c>
      <c r="C22" s="98"/>
      <c r="D22" s="98"/>
      <c r="E22" s="98"/>
      <c r="F22" s="98"/>
      <c r="G22" s="99"/>
      <c r="H22" s="97" t="s">
        <v>10</v>
      </c>
      <c r="I22" s="98"/>
      <c r="J22" s="98"/>
      <c r="K22" s="98"/>
      <c r="L22" s="98"/>
      <c r="M22" s="99"/>
      <c r="N22" s="100"/>
      <c r="O22" s="15"/>
      <c r="P22" s="12" t="s">
        <v>54</v>
      </c>
      <c r="Q22" s="62">
        <f t="shared" si="12"/>
        <v>0</v>
      </c>
      <c r="R22" s="62">
        <f t="shared" si="12"/>
        <v>0.1</v>
      </c>
      <c r="S22" s="62">
        <f t="shared" si="12"/>
        <v>8.6999999999999994E-2</v>
      </c>
      <c r="T22" s="62">
        <f t="shared" si="12"/>
        <v>9.6000000000000002E-2</v>
      </c>
      <c r="U22" s="62">
        <f t="shared" si="12"/>
        <v>9.8900000000000002E-2</v>
      </c>
      <c r="V22" s="62">
        <f t="shared" si="12"/>
        <v>9.8900000000000002E-2</v>
      </c>
      <c r="W22" s="62">
        <f t="shared" si="12"/>
        <v>0</v>
      </c>
      <c r="X22" s="62">
        <f t="shared" si="12"/>
        <v>0.1</v>
      </c>
      <c r="Y22" s="62">
        <f t="shared" si="12"/>
        <v>9.1999999999999998E-2</v>
      </c>
      <c r="Z22" s="62">
        <f t="shared" si="12"/>
        <v>9.2399999999999996E-2</v>
      </c>
      <c r="AA22" s="62">
        <f t="shared" si="12"/>
        <v>9.2700000000000005E-2</v>
      </c>
      <c r="AB22" s="62">
        <f t="shared" si="12"/>
        <v>9.4350000000000003E-2</v>
      </c>
      <c r="AD22" s="6">
        <v>7000</v>
      </c>
      <c r="AE22" s="6">
        <f t="shared" si="15"/>
        <v>0.38241176470588234</v>
      </c>
      <c r="AF22" s="6">
        <f t="shared" si="16"/>
        <v>5.6500000000000022E-2</v>
      </c>
      <c r="AG22" s="6"/>
      <c r="AH22" s="6"/>
      <c r="AI22" s="6">
        <f t="shared" si="13"/>
        <v>1.1000000000000038E-2</v>
      </c>
    </row>
    <row r="23" spans="1:35" ht="23.25" thickBot="1" x14ac:dyDescent="0.3">
      <c r="A23" s="40"/>
      <c r="B23" s="41">
        <v>10</v>
      </c>
      <c r="C23" s="41">
        <v>100</v>
      </c>
      <c r="D23" s="41">
        <v>1000</v>
      </c>
      <c r="E23" s="41">
        <v>5000</v>
      </c>
      <c r="F23" s="41">
        <v>10000</v>
      </c>
      <c r="G23" s="41">
        <v>20000</v>
      </c>
      <c r="H23" s="41">
        <v>10</v>
      </c>
      <c r="I23" s="41">
        <v>100</v>
      </c>
      <c r="J23" s="41">
        <v>1000</v>
      </c>
      <c r="K23" s="41">
        <v>5000</v>
      </c>
      <c r="L23" s="41">
        <v>10000</v>
      </c>
      <c r="M23" s="41">
        <v>20000</v>
      </c>
      <c r="N23" s="101"/>
      <c r="O23" s="15"/>
      <c r="P23" s="12" t="s">
        <v>55</v>
      </c>
      <c r="Q23" s="62">
        <f t="shared" si="12"/>
        <v>0.1</v>
      </c>
      <c r="R23" s="62">
        <f t="shared" si="12"/>
        <v>7.0000000000000007E-2</v>
      </c>
      <c r="S23" s="62">
        <f t="shared" si="12"/>
        <v>8.5000000000000006E-2</v>
      </c>
      <c r="T23" s="62">
        <f t="shared" si="12"/>
        <v>9.3799999999999994E-2</v>
      </c>
      <c r="U23" s="62">
        <f t="shared" si="12"/>
        <v>9.9400000000000002E-2</v>
      </c>
      <c r="V23" s="62">
        <f t="shared" si="12"/>
        <v>0.1002</v>
      </c>
      <c r="W23" s="62">
        <f t="shared" si="12"/>
        <v>0</v>
      </c>
      <c r="X23" s="62">
        <f t="shared" si="12"/>
        <v>0.05</v>
      </c>
      <c r="Y23" s="62">
        <f t="shared" si="12"/>
        <v>8.7999999999999995E-2</v>
      </c>
      <c r="Z23" s="62">
        <f t="shared" si="12"/>
        <v>0.10199999999999999</v>
      </c>
      <c r="AA23" s="62">
        <f t="shared" si="12"/>
        <v>0.10009999999999999</v>
      </c>
      <c r="AB23" s="62">
        <f t="shared" si="12"/>
        <v>0.1017</v>
      </c>
      <c r="AD23" s="6">
        <v>8340</v>
      </c>
      <c r="AE23" s="6">
        <f t="shared" si="15"/>
        <v>0.46123529411764708</v>
      </c>
      <c r="AF23" s="6">
        <f t="shared" si="16"/>
        <v>1.6999999999999932E-2</v>
      </c>
      <c r="AG23" s="6"/>
      <c r="AH23" s="6"/>
      <c r="AI23" s="6">
        <f t="shared" si="13"/>
        <v>1.9999999999999185E-3</v>
      </c>
    </row>
    <row r="24" spans="1:35" ht="23.25" thickBot="1" x14ac:dyDescent="0.3">
      <c r="A24" s="22" t="s">
        <v>4</v>
      </c>
      <c r="B24" s="13">
        <v>8934.2260000000006</v>
      </c>
      <c r="C24" s="13">
        <v>8587.0550000000003</v>
      </c>
      <c r="D24" s="13">
        <v>9135.9660000000003</v>
      </c>
      <c r="E24" s="13">
        <v>9042.5049999999992</v>
      </c>
      <c r="F24" s="14">
        <v>9054.59</v>
      </c>
      <c r="G24" s="14">
        <v>9020.0750000000007</v>
      </c>
      <c r="H24" s="13">
        <v>9514.9</v>
      </c>
      <c r="I24" s="13">
        <v>9026.6219999999994</v>
      </c>
      <c r="J24" s="13">
        <v>9196.6949999999997</v>
      </c>
      <c r="K24" s="13">
        <v>9061.8220000000001</v>
      </c>
      <c r="L24" s="14">
        <v>9062.6059999999998</v>
      </c>
      <c r="M24" s="14">
        <v>9053.259</v>
      </c>
      <c r="N24" s="42" t="s">
        <v>11</v>
      </c>
      <c r="O24" s="15"/>
      <c r="P24" s="12" t="s">
        <v>56</v>
      </c>
      <c r="Q24" s="62">
        <f t="shared" si="12"/>
        <v>0.3</v>
      </c>
      <c r="R24" s="62">
        <f t="shared" si="12"/>
        <v>0.14000000000000001</v>
      </c>
      <c r="S24" s="62">
        <f t="shared" si="12"/>
        <v>0.113</v>
      </c>
      <c r="T24" s="62">
        <f t="shared" si="12"/>
        <v>9.8599999999999993E-2</v>
      </c>
      <c r="U24" s="62">
        <f t="shared" si="12"/>
        <v>0.1016</v>
      </c>
      <c r="V24" s="62">
        <f t="shared" si="12"/>
        <v>9.7799999999999998E-2</v>
      </c>
      <c r="W24" s="62">
        <f t="shared" si="12"/>
        <v>0.1</v>
      </c>
      <c r="X24" s="62">
        <f t="shared" si="12"/>
        <v>0.1</v>
      </c>
      <c r="Y24" s="62">
        <f t="shared" si="12"/>
        <v>0.109</v>
      </c>
      <c r="Z24" s="62">
        <f t="shared" si="12"/>
        <v>0.1012</v>
      </c>
      <c r="AA24" s="62">
        <f t="shared" si="12"/>
        <v>9.5299999999999996E-2</v>
      </c>
      <c r="AB24" s="62">
        <f t="shared" si="12"/>
        <v>9.4600000000000004E-2</v>
      </c>
      <c r="AD24" s="6">
        <v>9680</v>
      </c>
      <c r="AE24" s="6">
        <f t="shared" si="15"/>
        <v>0.54005882352941181</v>
      </c>
      <c r="AF24" s="6">
        <f t="shared" si="16"/>
        <v>5.400000000000002E-2</v>
      </c>
      <c r="AG24" s="6"/>
      <c r="AH24" s="6"/>
      <c r="AI24" s="6">
        <f t="shared" si="13"/>
        <v>2.2000000000000075E-2</v>
      </c>
    </row>
    <row r="25" spans="1:35" ht="23.25" thickBot="1" x14ac:dyDescent="0.3">
      <c r="A25" s="31">
        <v>9000</v>
      </c>
      <c r="B25" s="24">
        <f>(B24-$A25)/$A25</f>
        <v>-7.3082222222221596E-3</v>
      </c>
      <c r="C25" s="24">
        <f t="shared" ref="C25:M25" si="18">(C24-$A25)/$A25</f>
        <v>-4.5882777777777745E-2</v>
      </c>
      <c r="D25" s="24">
        <f t="shared" si="18"/>
        <v>1.5107333333333372E-2</v>
      </c>
      <c r="E25" s="24">
        <f t="shared" si="18"/>
        <v>4.7227777777776887E-3</v>
      </c>
      <c r="F25" s="24">
        <f t="shared" si="18"/>
        <v>6.0655555555555714E-3</v>
      </c>
      <c r="G25" s="24">
        <f t="shared" si="18"/>
        <v>2.2305555555556366E-3</v>
      </c>
      <c r="H25" s="24">
        <f t="shared" si="18"/>
        <v>5.7211111111111074E-2</v>
      </c>
      <c r="I25" s="24">
        <f t="shared" si="18"/>
        <v>2.957999999999932E-3</v>
      </c>
      <c r="J25" s="24">
        <f t="shared" si="18"/>
        <v>2.1854999999999968E-2</v>
      </c>
      <c r="K25" s="24">
        <f t="shared" si="18"/>
        <v>6.8691111111111244E-3</v>
      </c>
      <c r="L25" s="24">
        <f t="shared" si="18"/>
        <v>6.9562222222221961E-3</v>
      </c>
      <c r="M25" s="24">
        <f t="shared" si="18"/>
        <v>5.9176666666666683E-3</v>
      </c>
      <c r="N25" s="43">
        <v>5</v>
      </c>
      <c r="O25" s="15"/>
      <c r="P25" s="12" t="s">
        <v>57</v>
      </c>
      <c r="Q25" s="62">
        <f t="shared" si="12"/>
        <v>0.1</v>
      </c>
      <c r="R25" s="62">
        <f t="shared" si="12"/>
        <v>0.1</v>
      </c>
      <c r="S25" s="62">
        <f t="shared" si="12"/>
        <v>0.11799999999999999</v>
      </c>
      <c r="T25" s="62">
        <f t="shared" si="12"/>
        <v>9.4600000000000004E-2</v>
      </c>
      <c r="U25" s="62">
        <f t="shared" si="12"/>
        <v>9.4299999999999995E-2</v>
      </c>
      <c r="V25" s="62">
        <f t="shared" si="12"/>
        <v>9.7500000000000003E-2</v>
      </c>
      <c r="W25" s="62">
        <f t="shared" si="12"/>
        <v>0.3</v>
      </c>
      <c r="X25" s="62">
        <f t="shared" si="12"/>
        <v>0.15</v>
      </c>
      <c r="Y25" s="62">
        <f t="shared" si="12"/>
        <v>0.105</v>
      </c>
      <c r="Z25" s="62">
        <f t="shared" si="12"/>
        <v>9.3600000000000003E-2</v>
      </c>
      <c r="AA25" s="62">
        <f t="shared" si="12"/>
        <v>9.8500000000000004E-2</v>
      </c>
      <c r="AB25" s="62">
        <f t="shared" si="12"/>
        <v>9.9400000000000002E-2</v>
      </c>
      <c r="AD25" s="6">
        <v>11020</v>
      </c>
      <c r="AE25" s="6">
        <f t="shared" si="15"/>
        <v>0.61888235294117644</v>
      </c>
      <c r="AF25" s="6">
        <f t="shared" si="16"/>
        <v>6.0000000000000331E-3</v>
      </c>
      <c r="AG25" s="6"/>
      <c r="AH25" s="6"/>
      <c r="AI25" s="6">
        <f t="shared" si="13"/>
        <v>2.5000000000000022E-2</v>
      </c>
    </row>
    <row r="26" spans="1:35" ht="23.25" thickBot="1" x14ac:dyDescent="0.3">
      <c r="A26" s="22" t="s">
        <v>6</v>
      </c>
      <c r="B26" s="13">
        <v>4129.6859999999997</v>
      </c>
      <c r="C26" s="13">
        <v>4348.3720000000003</v>
      </c>
      <c r="D26" s="13">
        <v>4222.9290000000001</v>
      </c>
      <c r="E26" s="13">
        <v>4068.817</v>
      </c>
      <c r="F26" s="14">
        <v>4081.2910000000002</v>
      </c>
      <c r="G26" s="14">
        <v>4028.3180000000002</v>
      </c>
      <c r="H26" s="13">
        <v>3977.18</v>
      </c>
      <c r="I26" s="13">
        <v>3782.527</v>
      </c>
      <c r="J26" s="13">
        <v>4232.8559999999998</v>
      </c>
      <c r="K26" s="13">
        <v>4037.3359999999998</v>
      </c>
      <c r="L26" s="14">
        <v>4032.57</v>
      </c>
      <c r="M26" s="14">
        <v>4049.6320000000001</v>
      </c>
      <c r="N26" s="44" t="s">
        <v>12</v>
      </c>
      <c r="O26" s="15"/>
      <c r="P26" s="12" t="s">
        <v>58</v>
      </c>
      <c r="Q26" s="62">
        <f t="shared" si="12"/>
        <v>0.1</v>
      </c>
      <c r="R26" s="62">
        <f t="shared" si="12"/>
        <v>0.23</v>
      </c>
      <c r="S26" s="62">
        <f t="shared" si="12"/>
        <v>0.13700000000000001</v>
      </c>
      <c r="T26" s="62">
        <f t="shared" si="12"/>
        <v>0.13439999999999999</v>
      </c>
      <c r="U26" s="62">
        <f t="shared" si="12"/>
        <v>9.5899999999999999E-2</v>
      </c>
      <c r="V26" s="62">
        <f t="shared" si="12"/>
        <v>9.7750000000000004E-2</v>
      </c>
      <c r="W26" s="62">
        <f t="shared" si="12"/>
        <v>0.2</v>
      </c>
      <c r="X26" s="62">
        <f t="shared" si="12"/>
        <v>0.15</v>
      </c>
      <c r="Y26" s="62">
        <f t="shared" si="12"/>
        <v>0.129</v>
      </c>
      <c r="Z26" s="62">
        <f t="shared" si="12"/>
        <v>0.1232</v>
      </c>
      <c r="AA26" s="62">
        <f t="shared" si="12"/>
        <v>9.4E-2</v>
      </c>
      <c r="AB26" s="62">
        <f t="shared" si="12"/>
        <v>9.7500000000000003E-2</v>
      </c>
      <c r="AD26" s="6">
        <v>12360</v>
      </c>
      <c r="AE26" s="6">
        <f t="shared" si="15"/>
        <v>0.69770588235294118</v>
      </c>
      <c r="AF26" s="6">
        <f t="shared" si="16"/>
        <v>2.5000000000000022E-2</v>
      </c>
      <c r="AG26" s="6"/>
      <c r="AH26" s="6"/>
      <c r="AI26" s="6">
        <f t="shared" si="13"/>
        <v>2.250000000000002E-2</v>
      </c>
    </row>
    <row r="27" spans="1:35" ht="15.75" thickBot="1" x14ac:dyDescent="0.3">
      <c r="A27" s="31">
        <f>SQRT(N25)/N27</f>
        <v>4024.9223594996215</v>
      </c>
      <c r="B27" s="24">
        <f>(B26-$A27)/$A27</f>
        <v>2.6028735747688412E-2</v>
      </c>
      <c r="C27" s="24">
        <f t="shared" ref="C27:M27" si="19">(C26-$A27)/$A27</f>
        <v>8.0361709272968457E-2</v>
      </c>
      <c r="D27" s="24">
        <f t="shared" si="19"/>
        <v>4.9195145350578832E-2</v>
      </c>
      <c r="E27" s="24">
        <f t="shared" si="19"/>
        <v>1.0905711111862412E-2</v>
      </c>
      <c r="F27" s="24">
        <f t="shared" si="19"/>
        <v>1.400490132867716E-2</v>
      </c>
      <c r="G27" s="24">
        <f t="shared" si="19"/>
        <v>8.4365366511090915E-4</v>
      </c>
      <c r="H27" s="24">
        <f t="shared" si="19"/>
        <v>-1.1861684583042988E-2</v>
      </c>
      <c r="I27" s="24">
        <f t="shared" si="19"/>
        <v>-6.0223611252405891E-2</v>
      </c>
      <c r="J27" s="24">
        <f t="shared" si="19"/>
        <v>5.1661528329761015E-2</v>
      </c>
      <c r="K27" s="24">
        <f t="shared" si="19"/>
        <v>3.0841937785655925E-3</v>
      </c>
      <c r="L27" s="24">
        <f t="shared" si="19"/>
        <v>1.900071558480798E-3</v>
      </c>
      <c r="M27" s="24">
        <f t="shared" si="19"/>
        <v>6.1391595398253736E-3</v>
      </c>
      <c r="N27" s="45">
        <f>N25/A25</f>
        <v>5.5555555555555556E-4</v>
      </c>
      <c r="O27" s="15"/>
      <c r="P27" s="15"/>
      <c r="AD27" s="6">
        <v>13700</v>
      </c>
      <c r="AE27" s="6">
        <f t="shared" si="15"/>
        <v>0.77652941176470591</v>
      </c>
      <c r="AF27" s="6"/>
      <c r="AG27" s="6"/>
      <c r="AH27" s="6"/>
      <c r="AI27" s="6"/>
    </row>
    <row r="28" spans="1:35" ht="15.75" thickBot="1" x14ac:dyDescent="0.3">
      <c r="A28" s="22" t="s">
        <v>5</v>
      </c>
      <c r="B28" s="24">
        <f>B26/B24</f>
        <v>0.46223209486753519</v>
      </c>
      <c r="C28" s="24">
        <f t="shared" ref="C28:M28" si="20">C26/C24</f>
        <v>0.50638688118336261</v>
      </c>
      <c r="D28" s="24">
        <f t="shared" si="20"/>
        <v>0.46223125173626961</v>
      </c>
      <c r="E28" s="24">
        <f t="shared" si="20"/>
        <v>0.44996568981714696</v>
      </c>
      <c r="F28" s="24">
        <f t="shared" si="20"/>
        <v>0.45074277245021588</v>
      </c>
      <c r="G28" s="24">
        <f t="shared" si="20"/>
        <v>0.44659473452271736</v>
      </c>
      <c r="H28" s="24">
        <f t="shared" si="20"/>
        <v>0.41799493426100115</v>
      </c>
      <c r="I28" s="24">
        <f t="shared" si="20"/>
        <v>0.41904125374918771</v>
      </c>
      <c r="J28" s="24">
        <f t="shared" si="20"/>
        <v>0.46025838630073085</v>
      </c>
      <c r="K28" s="24">
        <f t="shared" si="20"/>
        <v>0.44553247680212654</v>
      </c>
      <c r="L28" s="24">
        <f t="shared" si="20"/>
        <v>0.44496803678765251</v>
      </c>
      <c r="M28" s="24">
        <f t="shared" si="20"/>
        <v>0.44731206740025886</v>
      </c>
      <c r="N28" s="43"/>
      <c r="O28" s="15"/>
      <c r="P28" s="12" t="s">
        <v>50</v>
      </c>
      <c r="Q28" s="70">
        <f>(Q17-$AE$5)/$AE$5</f>
        <v>-1</v>
      </c>
      <c r="R28" s="65">
        <f t="shared" ref="R28:AB28" si="21">(R17-$AE$5)/$AE$5</f>
        <v>-0.10000000000000009</v>
      </c>
      <c r="S28" s="65">
        <f t="shared" si="21"/>
        <v>1.9999999999999879E-2</v>
      </c>
      <c r="T28" s="65">
        <f>(T17-$AE$5)/$AE$5</f>
        <v>-2.0000000000000573E-3</v>
      </c>
      <c r="U28" s="65">
        <f t="shared" si="21"/>
        <v>-2.8000000000000108E-2</v>
      </c>
      <c r="V28" s="66">
        <f t="shared" si="21"/>
        <v>-2.8999999999999998E-2</v>
      </c>
      <c r="W28" s="65">
        <f t="shared" si="21"/>
        <v>0</v>
      </c>
      <c r="X28" s="65">
        <f t="shared" si="21"/>
        <v>-0.3</v>
      </c>
      <c r="Y28" s="65">
        <f t="shared" si="21"/>
        <v>-1.0000000000000009E-2</v>
      </c>
      <c r="Z28" s="65">
        <f t="shared" si="21"/>
        <v>-3.4000000000000002E-2</v>
      </c>
      <c r="AA28" s="65">
        <f t="shared" si="21"/>
        <v>-1.1000000000000038E-2</v>
      </c>
      <c r="AB28" s="66">
        <f t="shared" si="21"/>
        <v>-1.0500000000000093E-2</v>
      </c>
      <c r="AD28" s="6"/>
      <c r="AE28" s="6"/>
      <c r="AF28" s="6"/>
      <c r="AG28" s="6"/>
      <c r="AH28" s="6"/>
      <c r="AI28" s="6"/>
    </row>
    <row r="29" spans="1:35" ht="15.75" thickBot="1" x14ac:dyDescent="0.3">
      <c r="A29" s="31">
        <f>1/SQRT(N25)</f>
        <v>0.44721359549995793</v>
      </c>
      <c r="B29" s="24">
        <f>(B28-$A29)/$A29</f>
        <v>3.3582385505940365E-2</v>
      </c>
      <c r="C29" s="24">
        <f t="shared" ref="C29:M29" si="22">(C28-$A29)/$A29</f>
        <v>0.13231548924010797</v>
      </c>
      <c r="D29" s="24">
        <f t="shared" si="22"/>
        <v>3.3580500207116566E-2</v>
      </c>
      <c r="E29" s="24">
        <f t="shared" si="22"/>
        <v>6.1538699737255518E-3</v>
      </c>
      <c r="F29" s="24">
        <f t="shared" si="22"/>
        <v>7.8914795654021711E-3</v>
      </c>
      <c r="G29" s="24">
        <f t="shared" si="22"/>
        <v>-1.3838152137318539E-3</v>
      </c>
      <c r="H29" s="24">
        <f t="shared" si="22"/>
        <v>-6.533491274184558E-2</v>
      </c>
      <c r="I29" s="24">
        <f t="shared" si="22"/>
        <v>-6.2995271240077644E-2</v>
      </c>
      <c r="J29" s="24">
        <f t="shared" si="22"/>
        <v>2.9169038982792168E-2</v>
      </c>
      <c r="K29" s="24">
        <f t="shared" si="22"/>
        <v>-3.7590956865969057E-3</v>
      </c>
      <c r="L29" s="24">
        <f t="shared" si="22"/>
        <v>-5.0212219281818076E-3</v>
      </c>
      <c r="M29" s="24">
        <f t="shared" si="22"/>
        <v>2.2018986294646993E-4</v>
      </c>
      <c r="N29" s="45"/>
      <c r="O29" s="15"/>
      <c r="P29" s="12" t="s">
        <v>51</v>
      </c>
      <c r="Q29" s="71">
        <f t="shared" ref="Q29:AB37" si="23">(Q18-$AE$5)/$AE$5</f>
        <v>0</v>
      </c>
      <c r="R29" s="64">
        <f>(R18-$AE$5)/$AE$5</f>
        <v>-0.70000000000000007</v>
      </c>
      <c r="S29" s="64">
        <f t="shared" si="23"/>
        <v>-8.0000000000000071E-2</v>
      </c>
      <c r="T29" s="64">
        <f t="shared" si="23"/>
        <v>-5.0000000000000044E-2</v>
      </c>
      <c r="U29" s="64">
        <f t="shared" si="23"/>
        <v>-4.2000000000000093E-2</v>
      </c>
      <c r="V29" s="67">
        <f t="shared" si="23"/>
        <v>-5.1000000000000073E-2</v>
      </c>
      <c r="W29" s="64">
        <f t="shared" si="23"/>
        <v>1</v>
      </c>
      <c r="X29" s="64">
        <f t="shared" si="23"/>
        <v>0.40000000000000008</v>
      </c>
      <c r="Y29" s="64">
        <f t="shared" si="23"/>
        <v>3.9999999999999897E-2</v>
      </c>
      <c r="Z29" s="64">
        <f t="shared" si="23"/>
        <v>-5.0000000000000044E-2</v>
      </c>
      <c r="AA29" s="64">
        <f t="shared" si="23"/>
        <v>-4.7999999999999987E-2</v>
      </c>
      <c r="AB29" s="67">
        <f t="shared" si="23"/>
        <v>-6.2500000000000056E-2</v>
      </c>
      <c r="AD29" s="6"/>
      <c r="AE29" s="6"/>
      <c r="AF29" s="6"/>
      <c r="AG29" s="6"/>
      <c r="AH29" s="6"/>
      <c r="AI29" s="6"/>
    </row>
    <row r="30" spans="1:35" ht="15.75" thickBot="1" x14ac:dyDescent="0.3">
      <c r="A30" s="22" t="s">
        <v>4</v>
      </c>
      <c r="B30" s="13">
        <v>9612.8289999999997</v>
      </c>
      <c r="C30" s="13">
        <v>9185.6569999999992</v>
      </c>
      <c r="D30" s="13">
        <v>8949.8259999999991</v>
      </c>
      <c r="E30" s="13">
        <v>8945.9169999999995</v>
      </c>
      <c r="F30" s="14">
        <v>8980.3119999999999</v>
      </c>
      <c r="G30" s="14">
        <v>8998.0409999999993</v>
      </c>
      <c r="H30" s="13">
        <v>11613.766</v>
      </c>
      <c r="I30" s="13">
        <v>9132.4470000000001</v>
      </c>
      <c r="J30" s="13">
        <v>9134.07</v>
      </c>
      <c r="K30" s="13">
        <v>8954.3819999999996</v>
      </c>
      <c r="L30" s="14">
        <v>9006.473</v>
      </c>
      <c r="M30" s="14">
        <v>8995.84</v>
      </c>
      <c r="N30" s="42" t="s">
        <v>11</v>
      </c>
      <c r="O30" s="15"/>
      <c r="P30" s="12" t="s">
        <v>52</v>
      </c>
      <c r="Q30" s="71">
        <f t="shared" si="23"/>
        <v>-1</v>
      </c>
      <c r="R30" s="64">
        <f t="shared" si="23"/>
        <v>-0.3</v>
      </c>
      <c r="S30" s="64">
        <f t="shared" si="23"/>
        <v>-8.0000000000000071E-2</v>
      </c>
      <c r="T30" s="64">
        <f t="shared" si="23"/>
        <v>-6.6000000000000086E-2</v>
      </c>
      <c r="U30" s="64">
        <f t="shared" si="23"/>
        <v>-4.4000000000000011E-2</v>
      </c>
      <c r="V30" s="67">
        <f t="shared" si="23"/>
        <v>-3.15E-2</v>
      </c>
      <c r="W30" s="64">
        <f t="shared" si="23"/>
        <v>-1</v>
      </c>
      <c r="X30" s="64">
        <f t="shared" si="23"/>
        <v>-0.3</v>
      </c>
      <c r="Y30" s="64">
        <f t="shared" si="23"/>
        <v>-0.10000000000000009</v>
      </c>
      <c r="Z30" s="64">
        <f t="shared" si="23"/>
        <v>1.5999999999999903E-2</v>
      </c>
      <c r="AA30" s="64">
        <f t="shared" si="23"/>
        <v>0</v>
      </c>
      <c r="AB30" s="67">
        <f t="shared" si="23"/>
        <v>-1.1000000000000038E-2</v>
      </c>
      <c r="AD30" s="6"/>
      <c r="AE30" s="6"/>
      <c r="AF30" s="6"/>
      <c r="AG30" s="6"/>
      <c r="AH30" s="6"/>
      <c r="AI30" s="6"/>
    </row>
    <row r="31" spans="1:35" ht="15.75" thickBot="1" x14ac:dyDescent="0.3">
      <c r="A31" s="31">
        <v>9000</v>
      </c>
      <c r="B31" s="24">
        <f>(B30-$A31)/$A31</f>
        <v>6.8092111111111076E-2</v>
      </c>
      <c r="C31" s="24">
        <f t="shared" ref="C31:M31" si="24">(C30-$A31)/$A31</f>
        <v>2.0628555555555473E-2</v>
      </c>
      <c r="D31" s="24">
        <f t="shared" si="24"/>
        <v>-5.5748888888889877E-3</v>
      </c>
      <c r="E31" s="24">
        <f t="shared" si="24"/>
        <v>-6.0092222222222821E-3</v>
      </c>
      <c r="F31" s="24">
        <f t="shared" si="24"/>
        <v>-2.1875555555555667E-3</v>
      </c>
      <c r="G31" s="24">
        <f t="shared" si="24"/>
        <v>-2.1766666666674913E-4</v>
      </c>
      <c r="H31" s="24">
        <f t="shared" si="24"/>
        <v>0.29041844444444442</v>
      </c>
      <c r="I31" s="24">
        <f t="shared" si="24"/>
        <v>1.4716333333333347E-2</v>
      </c>
      <c r="J31" s="24">
        <f t="shared" si="24"/>
        <v>1.4896666666666634E-2</v>
      </c>
      <c r="K31" s="24">
        <f t="shared" si="24"/>
        <v>-5.06866666666671E-3</v>
      </c>
      <c r="L31" s="24">
        <f t="shared" si="24"/>
        <v>7.1922222222221735E-4</v>
      </c>
      <c r="M31" s="24">
        <f t="shared" si="24"/>
        <v>-4.6222222222220606E-4</v>
      </c>
      <c r="N31" s="43">
        <v>6</v>
      </c>
      <c r="P31" s="12" t="s">
        <v>59</v>
      </c>
      <c r="Q31" s="71">
        <f t="shared" si="23"/>
        <v>1</v>
      </c>
      <c r="R31" s="64">
        <f t="shared" si="23"/>
        <v>-0.10000000000000009</v>
      </c>
      <c r="S31" s="64">
        <f t="shared" si="23"/>
        <v>-0.14000000000000012</v>
      </c>
      <c r="T31" s="64">
        <f t="shared" si="23"/>
        <v>-1.2000000000000066E-2</v>
      </c>
      <c r="U31" s="64">
        <f t="shared" si="23"/>
        <v>-4.2000000000000093E-2</v>
      </c>
      <c r="V31" s="67">
        <f t="shared" si="23"/>
        <v>-4.7999999999999987E-2</v>
      </c>
      <c r="W31" s="64">
        <f t="shared" si="23"/>
        <v>-1</v>
      </c>
      <c r="X31" s="64">
        <f t="shared" si="23"/>
        <v>-0.40000000000000008</v>
      </c>
      <c r="Y31" s="64">
        <f t="shared" si="23"/>
        <v>-0.24000000000000007</v>
      </c>
      <c r="Z31" s="64">
        <f t="shared" si="23"/>
        <v>-9.6000000000000113E-2</v>
      </c>
      <c r="AA31" s="64">
        <f t="shared" si="23"/>
        <v>-6.2000000000000111E-2</v>
      </c>
      <c r="AB31" s="67">
        <f t="shared" si="23"/>
        <v>-2.7000000000000079E-2</v>
      </c>
      <c r="AD31" s="6"/>
      <c r="AE31" s="6"/>
      <c r="AF31" s="6"/>
      <c r="AG31" s="6"/>
      <c r="AH31" s="6"/>
      <c r="AI31" s="6"/>
    </row>
    <row r="32" spans="1:35" ht="15.75" thickBot="1" x14ac:dyDescent="0.3">
      <c r="A32" s="22" t="s">
        <v>6</v>
      </c>
      <c r="B32" s="13">
        <v>2732.8069999999998</v>
      </c>
      <c r="C32" s="13">
        <v>4150.7569999999996</v>
      </c>
      <c r="D32" s="13">
        <v>4154.8010000000004</v>
      </c>
      <c r="E32" s="13">
        <v>4082.9749999999999</v>
      </c>
      <c r="F32" s="14">
        <v>4040.8449999999998</v>
      </c>
      <c r="G32" s="14">
        <v>4045.7310000000002</v>
      </c>
      <c r="H32" s="13">
        <v>3762.5479999999998</v>
      </c>
      <c r="I32" s="13">
        <v>4132.7629999999999</v>
      </c>
      <c r="J32" s="13">
        <v>4146.0649999999996</v>
      </c>
      <c r="K32" s="13">
        <v>4028.797</v>
      </c>
      <c r="L32" s="14">
        <v>4067.4079999999999</v>
      </c>
      <c r="M32" s="14">
        <v>4037.0540000000001</v>
      </c>
      <c r="N32" s="44" t="s">
        <v>12</v>
      </c>
      <c r="P32" s="12" t="s">
        <v>53</v>
      </c>
      <c r="Q32" s="71">
        <f t="shared" si="23"/>
        <v>0</v>
      </c>
      <c r="R32" s="64">
        <f t="shared" si="23"/>
        <v>-0.20000000000000004</v>
      </c>
      <c r="S32" s="64">
        <f>(S21-$AE$5)/$AE$5</f>
        <v>-0.14000000000000012</v>
      </c>
      <c r="T32" s="64">
        <f t="shared" si="23"/>
        <v>-5.6000000000000077E-2</v>
      </c>
      <c r="U32" s="64">
        <f t="shared" si="23"/>
        <v>-6.6000000000000086E-2</v>
      </c>
      <c r="V32" s="67">
        <f t="shared" si="23"/>
        <v>-3.9500000000000091E-2</v>
      </c>
      <c r="W32" s="64">
        <f t="shared" si="23"/>
        <v>0</v>
      </c>
      <c r="X32" s="64">
        <f t="shared" si="23"/>
        <v>9.999999999999995E-2</v>
      </c>
      <c r="Y32" s="64">
        <f t="shared" si="23"/>
        <v>6.9999999999999923E-2</v>
      </c>
      <c r="Z32" s="64">
        <f t="shared" si="23"/>
        <v>2.9999999999999888E-2</v>
      </c>
      <c r="AA32" s="64">
        <f t="shared" si="23"/>
        <v>-9.000000000000119E-3</v>
      </c>
      <c r="AB32" s="67">
        <f t="shared" si="23"/>
        <v>-3.7500000000000033E-2</v>
      </c>
    </row>
    <row r="33" spans="1:31" ht="15.75" thickBot="1" x14ac:dyDescent="0.3">
      <c r="A33" s="31">
        <f>SQRT(N31)/N33</f>
        <v>3674.2346141747671</v>
      </c>
      <c r="B33" s="24">
        <f>(B32-$A33)/$A33</f>
        <v>-0.25622414272154798</v>
      </c>
      <c r="C33" s="24">
        <f t="shared" ref="C33:M33" si="25">(C32-$A33)/$A33</f>
        <v>0.12969296625394169</v>
      </c>
      <c r="D33" s="24">
        <f t="shared" si="25"/>
        <v>0.13079360364503248</v>
      </c>
      <c r="E33" s="24">
        <f t="shared" si="25"/>
        <v>0.11124504250446073</v>
      </c>
      <c r="F33" s="24">
        <f t="shared" si="25"/>
        <v>9.9778708852965664E-2</v>
      </c>
      <c r="G33" s="24">
        <f t="shared" si="25"/>
        <v>0.10110850961777007</v>
      </c>
      <c r="H33" s="24">
        <f t="shared" si="25"/>
        <v>2.4035859192151194E-2</v>
      </c>
      <c r="I33" s="24">
        <f t="shared" si="25"/>
        <v>0.12479561976153726</v>
      </c>
      <c r="J33" s="24">
        <f t="shared" si="25"/>
        <v>0.12841596560137072</v>
      </c>
      <c r="K33" s="24">
        <f t="shared" si="25"/>
        <v>9.649965858395998E-2</v>
      </c>
      <c r="L33" s="24">
        <f t="shared" si="25"/>
        <v>0.10700824174602674</v>
      </c>
      <c r="M33" s="24">
        <f t="shared" si="25"/>
        <v>9.8746929340200074E-2</v>
      </c>
      <c r="N33" s="45">
        <f>N31/A31</f>
        <v>6.6666666666666664E-4</v>
      </c>
      <c r="P33" s="12" t="s">
        <v>54</v>
      </c>
      <c r="Q33" s="71">
        <f t="shared" si="23"/>
        <v>-1</v>
      </c>
      <c r="R33" s="64">
        <f t="shared" si="23"/>
        <v>0</v>
      </c>
      <c r="S33" s="64">
        <f t="shared" si="23"/>
        <v>-0.13000000000000012</v>
      </c>
      <c r="T33" s="64">
        <f t="shared" si="23"/>
        <v>-4.0000000000000036E-2</v>
      </c>
      <c r="U33" s="64">
        <f t="shared" si="23"/>
        <v>-1.1000000000000038E-2</v>
      </c>
      <c r="V33" s="67">
        <f>(V22-$AE$5)/$AE$5</f>
        <v>-1.1000000000000038E-2</v>
      </c>
      <c r="W33" s="64">
        <f t="shared" si="23"/>
        <v>-1</v>
      </c>
      <c r="X33" s="64">
        <f t="shared" si="23"/>
        <v>0</v>
      </c>
      <c r="Y33" s="64">
        <f t="shared" si="23"/>
        <v>-8.0000000000000071E-2</v>
      </c>
      <c r="Z33" s="64">
        <f t="shared" si="23"/>
        <v>-7.6000000000000095E-2</v>
      </c>
      <c r="AA33" s="64">
        <f t="shared" si="23"/>
        <v>-7.3000000000000009E-2</v>
      </c>
      <c r="AB33" s="67">
        <f t="shared" si="23"/>
        <v>-5.6500000000000022E-2</v>
      </c>
    </row>
    <row r="34" spans="1:31" ht="23.25" thickBot="1" x14ac:dyDescent="0.3">
      <c r="A34" s="22" t="s">
        <v>5</v>
      </c>
      <c r="B34" s="24">
        <f>B32/B30</f>
        <v>0.2842874870654622</v>
      </c>
      <c r="C34" s="24">
        <f t="shared" ref="C34:M34" si="26">C32/C30</f>
        <v>0.4518737200833865</v>
      </c>
      <c r="D34" s="24">
        <f t="shared" si="26"/>
        <v>0.46423260072318734</v>
      </c>
      <c r="E34" s="24">
        <f t="shared" si="26"/>
        <v>0.45640653719456598</v>
      </c>
      <c r="F34" s="24">
        <f t="shared" si="26"/>
        <v>0.44996710581993138</v>
      </c>
      <c r="G34" s="24">
        <f t="shared" si="26"/>
        <v>0.4496235347227247</v>
      </c>
      <c r="H34" s="24">
        <f t="shared" si="26"/>
        <v>0.32397311948596175</v>
      </c>
      <c r="I34" s="24">
        <f t="shared" si="26"/>
        <v>0.45253621510204217</v>
      </c>
      <c r="J34" s="24">
        <f t="shared" si="26"/>
        <v>0.45391211146838156</v>
      </c>
      <c r="K34" s="24">
        <f t="shared" si="26"/>
        <v>0.44992462908104658</v>
      </c>
      <c r="L34" s="24">
        <f t="shared" si="26"/>
        <v>0.4516094146954085</v>
      </c>
      <c r="M34" s="24">
        <f t="shared" si="26"/>
        <v>0.44876898655378489</v>
      </c>
      <c r="N34" s="43"/>
      <c r="P34" s="12" t="s">
        <v>55</v>
      </c>
      <c r="Q34" s="71">
        <f t="shared" si="23"/>
        <v>0</v>
      </c>
      <c r="R34" s="64">
        <f t="shared" si="23"/>
        <v>-0.3</v>
      </c>
      <c r="S34" s="64">
        <f t="shared" si="23"/>
        <v>-0.15</v>
      </c>
      <c r="T34" s="64">
        <f t="shared" si="23"/>
        <v>-6.2000000000000111E-2</v>
      </c>
      <c r="U34" s="64">
        <f t="shared" si="23"/>
        <v>-6.0000000000000331E-3</v>
      </c>
      <c r="V34" s="67">
        <f t="shared" si="23"/>
        <v>1.9999999999999185E-3</v>
      </c>
      <c r="W34" s="64">
        <f t="shared" si="23"/>
        <v>-1</v>
      </c>
      <c r="X34" s="64">
        <f t="shared" si="23"/>
        <v>-0.5</v>
      </c>
      <c r="Y34" s="64">
        <f t="shared" si="23"/>
        <v>-0.12000000000000011</v>
      </c>
      <c r="Z34" s="64">
        <f t="shared" si="23"/>
        <v>1.9999999999999879E-2</v>
      </c>
      <c r="AA34" s="64">
        <f t="shared" si="23"/>
        <v>9.9999999999988987E-4</v>
      </c>
      <c r="AB34" s="67">
        <f t="shared" si="23"/>
        <v>1.6999999999999932E-2</v>
      </c>
    </row>
    <row r="35" spans="1:31" ht="23.25" thickBot="1" x14ac:dyDescent="0.3">
      <c r="A35" s="31">
        <f>1/SQRT(N31)</f>
        <v>0.40824829046386307</v>
      </c>
      <c r="B35" s="24">
        <f>(B34-$A35)/$A35</f>
        <v>-0.30364071643154505</v>
      </c>
      <c r="C35" s="24">
        <f t="shared" ref="C35:M35" si="27">(C34-$A35)/$A35</f>
        <v>0.10686004237753206</v>
      </c>
      <c r="D35" s="24">
        <f t="shared" si="27"/>
        <v>0.13713299373700583</v>
      </c>
      <c r="E35" s="24">
        <f t="shared" si="27"/>
        <v>0.11796313139727826</v>
      </c>
      <c r="F35" s="24">
        <f t="shared" si="27"/>
        <v>0.10218981029575464</v>
      </c>
      <c r="G35" s="24">
        <f t="shared" si="27"/>
        <v>0.10134823641723013</v>
      </c>
      <c r="H35" s="24">
        <f t="shared" si="27"/>
        <v>-0.20643116688166785</v>
      </c>
      <c r="I35" s="24">
        <f t="shared" si="27"/>
        <v>0.10848281713037408</v>
      </c>
      <c r="J35" s="24">
        <f t="shared" si="27"/>
        <v>0.11185306116685506</v>
      </c>
      <c r="K35" s="24">
        <f t="shared" si="27"/>
        <v>0.10208576395954945</v>
      </c>
      <c r="L35" s="24">
        <f t="shared" si="27"/>
        <v>0.10621262904071761</v>
      </c>
      <c r="M35" s="24">
        <f t="shared" si="27"/>
        <v>9.9255029442697901E-2</v>
      </c>
      <c r="N35" s="45"/>
      <c r="P35" s="12" t="s">
        <v>56</v>
      </c>
      <c r="Q35" s="71">
        <f t="shared" si="23"/>
        <v>1.9999999999999998</v>
      </c>
      <c r="R35" s="64">
        <f t="shared" si="23"/>
        <v>0.40000000000000008</v>
      </c>
      <c r="S35" s="64">
        <f t="shared" si="23"/>
        <v>0.12999999999999998</v>
      </c>
      <c r="T35" s="64">
        <f t="shared" si="23"/>
        <v>-1.4000000000000123E-2</v>
      </c>
      <c r="U35" s="64">
        <f t="shared" si="23"/>
        <v>1.5999999999999903E-2</v>
      </c>
      <c r="V35" s="67">
        <f t="shared" si="23"/>
        <v>-2.2000000000000075E-2</v>
      </c>
      <c r="W35" s="64">
        <f t="shared" si="23"/>
        <v>0</v>
      </c>
      <c r="X35" s="64">
        <f t="shared" si="23"/>
        <v>0</v>
      </c>
      <c r="Y35" s="64">
        <f t="shared" si="23"/>
        <v>8.9999999999999941E-2</v>
      </c>
      <c r="Z35" s="64">
        <f t="shared" si="23"/>
        <v>1.1999999999999927E-2</v>
      </c>
      <c r="AA35" s="64">
        <f t="shared" si="23"/>
        <v>-4.7000000000000097E-2</v>
      </c>
      <c r="AB35" s="67">
        <f t="shared" si="23"/>
        <v>-5.400000000000002E-2</v>
      </c>
    </row>
    <row r="36" spans="1:31" ht="23.25" thickBot="1" x14ac:dyDescent="0.3">
      <c r="P36" s="12" t="s">
        <v>57</v>
      </c>
      <c r="Q36" s="71">
        <f t="shared" si="23"/>
        <v>0</v>
      </c>
      <c r="R36" s="64">
        <f t="shared" si="23"/>
        <v>0</v>
      </c>
      <c r="S36" s="64">
        <f t="shared" si="23"/>
        <v>0.17999999999999988</v>
      </c>
      <c r="T36" s="64">
        <f t="shared" si="23"/>
        <v>-5.400000000000002E-2</v>
      </c>
      <c r="U36" s="64">
        <f t="shared" si="23"/>
        <v>-5.7000000000000106E-2</v>
      </c>
      <c r="V36" s="67">
        <f t="shared" si="23"/>
        <v>-2.5000000000000022E-2</v>
      </c>
      <c r="W36" s="64">
        <f t="shared" si="23"/>
        <v>1.9999999999999998</v>
      </c>
      <c r="X36" s="64">
        <f t="shared" si="23"/>
        <v>0.49999999999999989</v>
      </c>
      <c r="Y36" s="64">
        <f t="shared" si="23"/>
        <v>4.9999999999999906E-2</v>
      </c>
      <c r="Z36" s="64">
        <f t="shared" si="23"/>
        <v>-6.4000000000000029E-2</v>
      </c>
      <c r="AA36" s="64">
        <f t="shared" si="23"/>
        <v>-1.5000000000000013E-2</v>
      </c>
      <c r="AB36" s="67">
        <f t="shared" si="23"/>
        <v>-6.0000000000000331E-3</v>
      </c>
    </row>
    <row r="37" spans="1:31" ht="23.25" thickBot="1" x14ac:dyDescent="0.3">
      <c r="A37" s="7" t="s">
        <v>41</v>
      </c>
      <c r="P37" s="12" t="s">
        <v>58</v>
      </c>
      <c r="Q37" s="72">
        <f t="shared" si="23"/>
        <v>0</v>
      </c>
      <c r="R37" s="68">
        <f t="shared" si="23"/>
        <v>1.3</v>
      </c>
      <c r="S37" s="68">
        <f t="shared" si="23"/>
        <v>0.37000000000000005</v>
      </c>
      <c r="T37" s="68">
        <f t="shared" si="23"/>
        <v>0.34399999999999986</v>
      </c>
      <c r="U37" s="68">
        <f t="shared" si="23"/>
        <v>-4.1000000000000064E-2</v>
      </c>
      <c r="V37" s="69">
        <f t="shared" si="23"/>
        <v>-2.250000000000002E-2</v>
      </c>
      <c r="W37" s="68">
        <f t="shared" si="23"/>
        <v>1</v>
      </c>
      <c r="X37" s="68">
        <f t="shared" si="23"/>
        <v>0.49999999999999989</v>
      </c>
      <c r="Y37" s="68">
        <f t="shared" si="23"/>
        <v>0.28999999999999998</v>
      </c>
      <c r="Z37" s="68">
        <f t="shared" si="23"/>
        <v>0.23199999999999998</v>
      </c>
      <c r="AA37" s="68">
        <f t="shared" si="23"/>
        <v>-6.0000000000000053E-2</v>
      </c>
      <c r="AB37" s="69">
        <f t="shared" si="23"/>
        <v>-2.5000000000000022E-2</v>
      </c>
    </row>
    <row r="38" spans="1:31" x14ac:dyDescent="0.25">
      <c r="A38" s="7" t="s">
        <v>42</v>
      </c>
      <c r="Q38" s="64"/>
    </row>
    <row r="39" spans="1:31" x14ac:dyDescent="0.25">
      <c r="A39" s="7" t="s">
        <v>43</v>
      </c>
      <c r="Q39" s="64"/>
    </row>
    <row r="40" spans="1:31" x14ac:dyDescent="0.25">
      <c r="A40" s="7" t="s">
        <v>44</v>
      </c>
    </row>
    <row r="41" spans="1:31" x14ac:dyDescent="0.25">
      <c r="A41" s="102" t="s">
        <v>45</v>
      </c>
      <c r="B41" s="102"/>
    </row>
    <row r="42" spans="1:31" x14ac:dyDescent="0.25">
      <c r="A42" s="7" t="s">
        <v>46</v>
      </c>
    </row>
    <row r="43" spans="1:31" x14ac:dyDescent="0.25">
      <c r="A43" s="7" t="s">
        <v>47</v>
      </c>
    </row>
    <row r="44" spans="1:31" x14ac:dyDescent="0.25">
      <c r="A44" s="7" t="s">
        <v>48</v>
      </c>
    </row>
    <row r="46" spans="1:31" x14ac:dyDescent="0.25">
      <c r="AD46" s="6"/>
    </row>
    <row r="47" spans="1:31" x14ac:dyDescent="0.25">
      <c r="AD47" s="6" t="s">
        <v>28</v>
      </c>
      <c r="AE47" s="46">
        <v>2.71828</v>
      </c>
    </row>
    <row r="48" spans="1:31" ht="15.75" thickBot="1" x14ac:dyDescent="0.3">
      <c r="AD48" s="6" t="s">
        <v>7</v>
      </c>
      <c r="AE48" s="46">
        <f>E12</f>
        <v>1.1111111111111112E-4</v>
      </c>
    </row>
    <row r="49" spans="16:50" ht="15.75" thickBot="1" x14ac:dyDescent="0.3">
      <c r="AK49" s="73"/>
      <c r="AL49" s="83" t="s">
        <v>31</v>
      </c>
      <c r="AM49" s="84"/>
      <c r="AN49" s="84"/>
      <c r="AO49" s="84"/>
      <c r="AP49" s="84"/>
      <c r="AQ49" s="85"/>
      <c r="AR49" s="83" t="s">
        <v>39</v>
      </c>
      <c r="AS49" s="84"/>
      <c r="AT49" s="84"/>
      <c r="AU49" s="84"/>
      <c r="AV49" s="84"/>
      <c r="AW49" s="85"/>
    </row>
    <row r="50" spans="16:50" ht="15.75" thickBot="1" x14ac:dyDescent="0.3">
      <c r="AD50" s="93" t="s">
        <v>39</v>
      </c>
      <c r="AE50" s="94"/>
      <c r="AF50" s="94"/>
      <c r="AG50" s="94" t="s">
        <v>31</v>
      </c>
      <c r="AH50" s="94"/>
      <c r="AI50" s="95"/>
      <c r="AK50" s="74"/>
      <c r="AL50" s="75">
        <v>10</v>
      </c>
      <c r="AM50" s="75">
        <v>100</v>
      </c>
      <c r="AN50" s="75">
        <v>1000</v>
      </c>
      <c r="AO50" s="75">
        <v>5000</v>
      </c>
      <c r="AP50" s="75">
        <v>10000</v>
      </c>
      <c r="AQ50" s="75">
        <v>20000</v>
      </c>
      <c r="AR50" s="75">
        <v>10</v>
      </c>
      <c r="AS50" s="75">
        <v>100</v>
      </c>
      <c r="AT50" s="75">
        <v>1000</v>
      </c>
      <c r="AU50" s="75">
        <v>5000</v>
      </c>
      <c r="AV50" s="75">
        <v>10000</v>
      </c>
      <c r="AW50" s="75">
        <v>20000</v>
      </c>
    </row>
    <row r="51" spans="16:50" ht="15.75" thickBot="1" x14ac:dyDescent="0.3">
      <c r="P51" s="103" t="s">
        <v>8</v>
      </c>
      <c r="Q51" s="103"/>
      <c r="R51" s="103"/>
      <c r="AD51" s="51" t="s">
        <v>36</v>
      </c>
      <c r="AE51" s="52" t="s">
        <v>37</v>
      </c>
      <c r="AF51" s="53" t="s">
        <v>38</v>
      </c>
      <c r="AG51" s="51" t="s">
        <v>36</v>
      </c>
      <c r="AH51" s="52" t="s">
        <v>37</v>
      </c>
      <c r="AI51" s="53" t="s">
        <v>38</v>
      </c>
      <c r="AK51" s="9" t="s">
        <v>50</v>
      </c>
      <c r="AL51" s="48">
        <v>1</v>
      </c>
      <c r="AM51" s="10">
        <v>19</v>
      </c>
      <c r="AN51" s="10">
        <v>177</v>
      </c>
      <c r="AO51" s="10">
        <v>890</v>
      </c>
      <c r="AP51" s="10">
        <v>1779</v>
      </c>
      <c r="AQ51" s="10">
        <v>3526</v>
      </c>
      <c r="AR51" s="11">
        <v>2</v>
      </c>
      <c r="AS51" s="11">
        <v>15</v>
      </c>
      <c r="AT51" s="11">
        <v>167</v>
      </c>
      <c r="AU51" s="11">
        <v>866</v>
      </c>
      <c r="AV51" s="11">
        <v>1760</v>
      </c>
      <c r="AW51" s="11">
        <v>3494</v>
      </c>
    </row>
    <row r="52" spans="16:50" ht="15.75" thickBot="1" x14ac:dyDescent="0.3">
      <c r="P52" s="9" t="s">
        <v>50</v>
      </c>
      <c r="Q52" s="48">
        <v>1</v>
      </c>
      <c r="R52" s="10">
        <v>13</v>
      </c>
      <c r="S52" s="10">
        <v>185</v>
      </c>
      <c r="T52" s="10">
        <v>865</v>
      </c>
      <c r="U52" s="10">
        <v>1748</v>
      </c>
      <c r="V52" s="10">
        <v>3534</v>
      </c>
      <c r="W52" s="11">
        <v>2</v>
      </c>
      <c r="X52" s="11">
        <v>13</v>
      </c>
      <c r="Y52" s="11">
        <v>164</v>
      </c>
      <c r="Z52" s="11">
        <v>850</v>
      </c>
      <c r="AA52" s="11">
        <v>1730</v>
      </c>
      <c r="AB52" s="11">
        <v>3431</v>
      </c>
      <c r="AD52" s="2">
        <f>AB52/E$1</f>
        <v>0.17155000000000001</v>
      </c>
      <c r="AE52" s="3">
        <f t="shared" ref="AE52:AE62" si="28">AE$48*POWER(AE$47,-AE$48*AD65)*G$2</f>
        <v>0.1786812396929679</v>
      </c>
      <c r="AF52" s="4">
        <f>(AD52-AE52)/AE52</f>
        <v>-3.9910399688415317E-2</v>
      </c>
      <c r="AG52" s="2">
        <f>V52/E$1</f>
        <v>0.1767</v>
      </c>
      <c r="AH52" s="3">
        <f>AE$48*POWER(AE$47,-AE$48*AD65)*G$2</f>
        <v>0.1786812396929679</v>
      </c>
      <c r="AI52" s="4">
        <f>(AG52-AH52)/AH52</f>
        <v>-1.1088123724529284E-2</v>
      </c>
      <c r="AK52" s="12" t="s">
        <v>51</v>
      </c>
      <c r="AL52" s="49">
        <v>2</v>
      </c>
      <c r="AM52" s="13">
        <v>14</v>
      </c>
      <c r="AN52" s="13">
        <v>136</v>
      </c>
      <c r="AO52" s="13">
        <v>703</v>
      </c>
      <c r="AP52" s="13">
        <v>1460</v>
      </c>
      <c r="AQ52" s="13">
        <v>2888</v>
      </c>
      <c r="AR52" s="14">
        <v>1</v>
      </c>
      <c r="AS52" s="14">
        <v>17</v>
      </c>
      <c r="AT52" s="14">
        <v>146</v>
      </c>
      <c r="AU52" s="14">
        <v>711</v>
      </c>
      <c r="AV52" s="14">
        <v>1436</v>
      </c>
      <c r="AW52" s="14">
        <v>2908</v>
      </c>
    </row>
    <row r="53" spans="16:50" ht="15.75" thickBot="1" x14ac:dyDescent="0.3">
      <c r="P53" s="12" t="s">
        <v>51</v>
      </c>
      <c r="Q53" s="49">
        <v>1</v>
      </c>
      <c r="R53" s="13">
        <v>12</v>
      </c>
      <c r="S53" s="13">
        <v>146</v>
      </c>
      <c r="T53" s="13">
        <v>709</v>
      </c>
      <c r="U53" s="13">
        <v>1431</v>
      </c>
      <c r="V53" s="13">
        <v>2853</v>
      </c>
      <c r="W53" s="14">
        <v>1</v>
      </c>
      <c r="X53" s="14">
        <v>11</v>
      </c>
      <c r="Y53" s="14">
        <v>142</v>
      </c>
      <c r="Z53" s="14">
        <v>695</v>
      </c>
      <c r="AA53" s="14">
        <v>1420</v>
      </c>
      <c r="AB53" s="14">
        <v>2794</v>
      </c>
      <c r="AD53" s="2">
        <f t="shared" ref="AD53:AD62" si="29">AB53/E$1</f>
        <v>0.13969999999999999</v>
      </c>
      <c r="AE53" s="3">
        <f t="shared" si="28"/>
        <v>0.14792637336087736</v>
      </c>
      <c r="AF53" s="4">
        <f t="shared" ref="AF53:AF62" si="30">(AD53-AE53)/AE53</f>
        <v>-5.5611269133249937E-2</v>
      </c>
      <c r="AG53" s="2">
        <f t="shared" ref="AG53:AG62" si="31">V53/E$1</f>
        <v>0.14265</v>
      </c>
      <c r="AH53" s="3">
        <f t="shared" ref="AH53:AH62" si="32">AE$48*POWER(AE$47,-AE$48*AD66)*G$2</f>
        <v>0.14792637336087736</v>
      </c>
      <c r="AI53" s="4">
        <f t="shared" ref="AI53:AI62" si="33">(AG53-AH53)/AH53</f>
        <v>-3.5668915832914073E-2</v>
      </c>
      <c r="AK53" s="12" t="s">
        <v>52</v>
      </c>
      <c r="AL53" s="49">
        <v>3</v>
      </c>
      <c r="AM53" s="13">
        <v>19</v>
      </c>
      <c r="AN53" s="13">
        <v>122</v>
      </c>
      <c r="AO53" s="13">
        <v>568</v>
      </c>
      <c r="AP53" s="13">
        <v>1153</v>
      </c>
      <c r="AQ53" s="13">
        <v>2287</v>
      </c>
      <c r="AR53" s="14">
        <v>0</v>
      </c>
      <c r="AS53" s="14">
        <v>8</v>
      </c>
      <c r="AT53" s="14">
        <v>119</v>
      </c>
      <c r="AU53" s="14">
        <v>586</v>
      </c>
      <c r="AV53" s="14">
        <v>1142</v>
      </c>
      <c r="AW53" s="14">
        <v>2326</v>
      </c>
    </row>
    <row r="54" spans="16:50" ht="15.75" thickBot="1" x14ac:dyDescent="0.3">
      <c r="P54" s="12" t="s">
        <v>52</v>
      </c>
      <c r="Q54" s="49">
        <v>1</v>
      </c>
      <c r="R54" s="13">
        <v>17</v>
      </c>
      <c r="S54" s="13">
        <v>121</v>
      </c>
      <c r="T54" s="13">
        <v>613</v>
      </c>
      <c r="U54" s="13">
        <v>1208</v>
      </c>
      <c r="V54" s="13">
        <v>2341</v>
      </c>
      <c r="W54" s="14">
        <v>1</v>
      </c>
      <c r="X54" s="14">
        <v>9</v>
      </c>
      <c r="Y54" s="14">
        <v>101</v>
      </c>
      <c r="Z54" s="14">
        <v>597</v>
      </c>
      <c r="AA54" s="14">
        <v>1205</v>
      </c>
      <c r="AB54" s="14">
        <v>2427</v>
      </c>
      <c r="AD54" s="2">
        <f t="shared" si="29"/>
        <v>0.12135</v>
      </c>
      <c r="AE54" s="3">
        <f t="shared" si="28"/>
        <v>0.12246507788563812</v>
      </c>
      <c r="AF54" s="4">
        <f t="shared" si="30"/>
        <v>-9.1052723346930001E-3</v>
      </c>
      <c r="AG54" s="2">
        <f t="shared" si="31"/>
        <v>0.11705</v>
      </c>
      <c r="AH54" s="3">
        <f t="shared" si="32"/>
        <v>0.12246507788563812</v>
      </c>
      <c r="AI54" s="4">
        <f t="shared" si="33"/>
        <v>-4.4217322841168638E-2</v>
      </c>
      <c r="AK54" s="12" t="s">
        <v>59</v>
      </c>
      <c r="AL54" s="49">
        <v>0</v>
      </c>
      <c r="AM54" s="13">
        <v>5</v>
      </c>
      <c r="AN54" s="13">
        <v>97</v>
      </c>
      <c r="AO54" s="13">
        <v>520</v>
      </c>
      <c r="AP54" s="13">
        <v>1015</v>
      </c>
      <c r="AQ54" s="13">
        <v>2044</v>
      </c>
      <c r="AR54" s="14">
        <v>1</v>
      </c>
      <c r="AS54" s="14">
        <v>14</v>
      </c>
      <c r="AT54" s="14">
        <v>87</v>
      </c>
      <c r="AU54" s="14">
        <v>468</v>
      </c>
      <c r="AV54" s="14">
        <v>973</v>
      </c>
      <c r="AW54" s="14">
        <v>1963</v>
      </c>
    </row>
    <row r="55" spans="16:50" ht="15.75" thickBot="1" x14ac:dyDescent="0.3">
      <c r="P55" s="12" t="s">
        <v>59</v>
      </c>
      <c r="Q55" s="49">
        <v>1</v>
      </c>
      <c r="R55" s="13">
        <v>9</v>
      </c>
      <c r="S55" s="13">
        <v>87</v>
      </c>
      <c r="T55" s="13">
        <v>498</v>
      </c>
      <c r="U55" s="13">
        <v>959</v>
      </c>
      <c r="V55" s="13">
        <v>1923</v>
      </c>
      <c r="W55" s="14">
        <v>3</v>
      </c>
      <c r="X55" s="14">
        <v>13</v>
      </c>
      <c r="Y55" s="14">
        <v>113</v>
      </c>
      <c r="Z55" s="14">
        <v>478</v>
      </c>
      <c r="AA55" s="14">
        <v>945</v>
      </c>
      <c r="AB55" s="14">
        <v>1894</v>
      </c>
      <c r="AD55" s="2">
        <f t="shared" si="29"/>
        <v>9.4700000000000006E-2</v>
      </c>
      <c r="AE55" s="3">
        <f t="shared" si="28"/>
        <v>0.10138621640474764</v>
      </c>
      <c r="AF55" s="4">
        <f t="shared" si="30"/>
        <v>-6.594798229825781E-2</v>
      </c>
      <c r="AG55" s="2">
        <f t="shared" si="31"/>
        <v>9.6149999999999999E-2</v>
      </c>
      <c r="AH55" s="3">
        <f t="shared" si="32"/>
        <v>0.10138621640474764</v>
      </c>
      <c r="AI55" s="4">
        <f t="shared" si="33"/>
        <v>-5.164623545910766E-2</v>
      </c>
      <c r="AK55" s="12" t="s">
        <v>53</v>
      </c>
      <c r="AL55" s="49">
        <v>0</v>
      </c>
      <c r="AM55" s="13">
        <v>4</v>
      </c>
      <c r="AN55" s="13">
        <v>74</v>
      </c>
      <c r="AO55" s="13">
        <v>422</v>
      </c>
      <c r="AP55" s="13">
        <v>833</v>
      </c>
      <c r="AQ55" s="13">
        <v>1637</v>
      </c>
      <c r="AR55" s="14">
        <v>2</v>
      </c>
      <c r="AS55" s="14">
        <v>8</v>
      </c>
      <c r="AT55" s="14">
        <v>75</v>
      </c>
      <c r="AU55" s="14">
        <v>423</v>
      </c>
      <c r="AV55" s="14">
        <v>801</v>
      </c>
      <c r="AW55" s="14">
        <v>1593</v>
      </c>
    </row>
    <row r="56" spans="16:50" ht="23.25" thickBot="1" x14ac:dyDescent="0.3">
      <c r="P56" s="12" t="s">
        <v>53</v>
      </c>
      <c r="Q56" s="49">
        <v>1</v>
      </c>
      <c r="R56" s="13">
        <v>8</v>
      </c>
      <c r="S56" s="13">
        <v>70</v>
      </c>
      <c r="T56" s="13">
        <v>391</v>
      </c>
      <c r="U56" s="13">
        <v>764</v>
      </c>
      <c r="V56" s="13">
        <v>1581</v>
      </c>
      <c r="W56" s="14">
        <v>1</v>
      </c>
      <c r="X56" s="14">
        <v>12</v>
      </c>
      <c r="Y56" s="14">
        <v>108</v>
      </c>
      <c r="Z56" s="14">
        <v>415</v>
      </c>
      <c r="AA56" s="14">
        <v>821</v>
      </c>
      <c r="AB56" s="14">
        <v>1702</v>
      </c>
      <c r="AD56" s="2">
        <f t="shared" si="29"/>
        <v>8.5099999999999995E-2</v>
      </c>
      <c r="AE56" s="3">
        <f t="shared" si="28"/>
        <v>8.3935478214200304E-2</v>
      </c>
      <c r="AF56" s="4">
        <f t="shared" si="30"/>
        <v>1.3874011449936264E-2</v>
      </c>
      <c r="AG56" s="2">
        <f t="shared" si="31"/>
        <v>7.9049999999999995E-2</v>
      </c>
      <c r="AH56" s="3">
        <f t="shared" si="32"/>
        <v>8.3935478214200304E-2</v>
      </c>
      <c r="AI56" s="4">
        <f t="shared" si="33"/>
        <v>-5.8205163277115612E-2</v>
      </c>
      <c r="AK56" s="12" t="s">
        <v>54</v>
      </c>
      <c r="AL56" s="49">
        <v>1</v>
      </c>
      <c r="AM56" s="13">
        <v>6</v>
      </c>
      <c r="AN56" s="13">
        <v>66</v>
      </c>
      <c r="AO56" s="13">
        <v>314</v>
      </c>
      <c r="AP56" s="13">
        <v>614</v>
      </c>
      <c r="AQ56" s="13">
        <v>1292</v>
      </c>
      <c r="AR56" s="14">
        <v>1</v>
      </c>
      <c r="AS56" s="14">
        <v>6</v>
      </c>
      <c r="AT56" s="14">
        <v>65</v>
      </c>
      <c r="AU56" s="14">
        <v>345</v>
      </c>
      <c r="AV56" s="14">
        <v>675</v>
      </c>
      <c r="AW56" s="14">
        <v>1348</v>
      </c>
    </row>
    <row r="57" spans="16:50" ht="23.25" thickBot="1" x14ac:dyDescent="0.3">
      <c r="P57" s="12" t="s">
        <v>54</v>
      </c>
      <c r="Q57" s="49">
        <v>0</v>
      </c>
      <c r="R57" s="13">
        <v>9</v>
      </c>
      <c r="S57" s="13">
        <v>85</v>
      </c>
      <c r="T57" s="13">
        <v>343</v>
      </c>
      <c r="U57" s="13">
        <v>642</v>
      </c>
      <c r="V57" s="13">
        <v>1307</v>
      </c>
      <c r="W57" s="14">
        <v>0</v>
      </c>
      <c r="X57" s="14">
        <v>8</v>
      </c>
      <c r="Y57" s="14">
        <v>64</v>
      </c>
      <c r="Z57" s="14">
        <v>314</v>
      </c>
      <c r="AA57" s="14">
        <v>642</v>
      </c>
      <c r="AB57" s="14">
        <v>1357</v>
      </c>
      <c r="AD57" s="2">
        <f t="shared" si="29"/>
        <v>6.7849999999999994E-2</v>
      </c>
      <c r="AE57" s="3">
        <f t="shared" si="28"/>
        <v>6.9488385629474847E-2</v>
      </c>
      <c r="AF57" s="4">
        <f t="shared" si="30"/>
        <v>-2.3577834117647141E-2</v>
      </c>
      <c r="AG57" s="2">
        <f t="shared" si="31"/>
        <v>6.5350000000000005E-2</v>
      </c>
      <c r="AH57" s="3">
        <f t="shared" si="32"/>
        <v>6.9488385629474847E-2</v>
      </c>
      <c r="AI57" s="4">
        <f t="shared" si="33"/>
        <v>-5.9555069411764618E-2</v>
      </c>
      <c r="AK57" s="12" t="s">
        <v>55</v>
      </c>
      <c r="AL57" s="49">
        <v>0</v>
      </c>
      <c r="AM57" s="13">
        <v>6</v>
      </c>
      <c r="AN57" s="13">
        <v>54</v>
      </c>
      <c r="AO57" s="13">
        <v>266</v>
      </c>
      <c r="AP57" s="13">
        <v>531</v>
      </c>
      <c r="AQ57" s="13">
        <v>1052</v>
      </c>
      <c r="AR57" s="14">
        <v>2</v>
      </c>
      <c r="AS57" s="14">
        <v>8</v>
      </c>
      <c r="AT57" s="14">
        <v>56</v>
      </c>
      <c r="AU57" s="14">
        <v>266</v>
      </c>
      <c r="AV57" s="14">
        <v>550</v>
      </c>
      <c r="AW57" s="14">
        <v>1134</v>
      </c>
    </row>
    <row r="58" spans="16:50" ht="23.25" thickBot="1" x14ac:dyDescent="0.3">
      <c r="P58" s="12" t="s">
        <v>55</v>
      </c>
      <c r="Q58" s="49">
        <v>0</v>
      </c>
      <c r="R58" s="13">
        <v>4</v>
      </c>
      <c r="S58" s="13">
        <v>50</v>
      </c>
      <c r="T58" s="13">
        <v>275</v>
      </c>
      <c r="U58" s="13">
        <v>575</v>
      </c>
      <c r="V58" s="13">
        <v>1172</v>
      </c>
      <c r="W58" s="14">
        <v>0</v>
      </c>
      <c r="X58" s="14">
        <v>3</v>
      </c>
      <c r="Y58" s="14">
        <v>49</v>
      </c>
      <c r="Z58" s="14">
        <v>260</v>
      </c>
      <c r="AA58" s="14">
        <v>527</v>
      </c>
      <c r="AB58" s="14">
        <v>1073</v>
      </c>
      <c r="AD58" s="2">
        <f t="shared" si="29"/>
        <v>5.3650000000000003E-2</v>
      </c>
      <c r="AE58" s="3">
        <f t="shared" si="28"/>
        <v>5.7527946943580918E-2</v>
      </c>
      <c r="AF58" s="4">
        <f t="shared" si="30"/>
        <v>-6.7409792103029748E-2</v>
      </c>
      <c r="AG58" s="2">
        <f t="shared" si="31"/>
        <v>5.8599999999999999E-2</v>
      </c>
      <c r="AH58" s="3">
        <f t="shared" si="32"/>
        <v>5.7527946943580918E-2</v>
      </c>
      <c r="AI58" s="4">
        <f t="shared" si="33"/>
        <v>1.8635343574323452E-2</v>
      </c>
      <c r="AK58" s="12" t="s">
        <v>56</v>
      </c>
      <c r="AL58" s="49">
        <v>0</v>
      </c>
      <c r="AM58" s="13">
        <v>3</v>
      </c>
      <c r="AN58" s="13">
        <v>42</v>
      </c>
      <c r="AO58" s="13">
        <v>238</v>
      </c>
      <c r="AP58" s="13">
        <v>446</v>
      </c>
      <c r="AQ58" s="13">
        <v>912</v>
      </c>
      <c r="AR58" s="14">
        <v>0</v>
      </c>
      <c r="AS58" s="14">
        <v>5</v>
      </c>
      <c r="AT58" s="14">
        <v>52</v>
      </c>
      <c r="AU58" s="14">
        <v>233</v>
      </c>
      <c r="AV58" s="14">
        <v>438</v>
      </c>
      <c r="AW58" s="14">
        <v>876</v>
      </c>
    </row>
    <row r="59" spans="16:50" ht="23.25" thickBot="1" x14ac:dyDescent="0.3">
      <c r="P59" s="12" t="s">
        <v>56</v>
      </c>
      <c r="Q59" s="49">
        <v>1</v>
      </c>
      <c r="R59" s="13">
        <v>3</v>
      </c>
      <c r="S59" s="13">
        <v>36</v>
      </c>
      <c r="T59" s="13">
        <v>223</v>
      </c>
      <c r="U59" s="13">
        <v>470</v>
      </c>
      <c r="V59" s="13">
        <v>873</v>
      </c>
      <c r="W59" s="14">
        <v>0</v>
      </c>
      <c r="X59" s="14">
        <v>3</v>
      </c>
      <c r="Y59" s="14">
        <v>49</v>
      </c>
      <c r="Z59" s="14">
        <v>222</v>
      </c>
      <c r="AA59" s="14">
        <v>440</v>
      </c>
      <c r="AB59" s="14">
        <v>885</v>
      </c>
      <c r="AD59" s="2">
        <f t="shared" si="29"/>
        <v>4.4249999999999998E-2</v>
      </c>
      <c r="AE59" s="3">
        <f t="shared" si="28"/>
        <v>4.7626155789402692E-2</v>
      </c>
      <c r="AF59" s="4">
        <f t="shared" si="30"/>
        <v>-7.0888689910889757E-2</v>
      </c>
      <c r="AG59" s="2">
        <f t="shared" si="31"/>
        <v>4.3650000000000001E-2</v>
      </c>
      <c r="AH59" s="3">
        <f t="shared" si="32"/>
        <v>4.7626155789402692E-2</v>
      </c>
      <c r="AI59" s="4">
        <f t="shared" si="33"/>
        <v>-8.3486809369725079E-2</v>
      </c>
      <c r="AK59" s="12" t="s">
        <v>57</v>
      </c>
      <c r="AL59" s="49">
        <v>1</v>
      </c>
      <c r="AM59" s="13">
        <v>4</v>
      </c>
      <c r="AN59" s="13">
        <v>42</v>
      </c>
      <c r="AO59" s="13">
        <v>202</v>
      </c>
      <c r="AP59" s="13">
        <v>388</v>
      </c>
      <c r="AQ59" s="13">
        <v>762</v>
      </c>
      <c r="AR59" s="14">
        <v>0</v>
      </c>
      <c r="AS59" s="14">
        <v>2</v>
      </c>
      <c r="AT59" s="14">
        <v>35</v>
      </c>
      <c r="AU59" s="14">
        <v>177</v>
      </c>
      <c r="AV59" s="14">
        <v>375</v>
      </c>
      <c r="AW59" s="14">
        <v>743</v>
      </c>
    </row>
    <row r="60" spans="16:50" ht="23.25" thickBot="1" x14ac:dyDescent="0.3">
      <c r="P60" s="12" t="s">
        <v>57</v>
      </c>
      <c r="Q60" s="49">
        <v>2</v>
      </c>
      <c r="R60" s="13">
        <v>7</v>
      </c>
      <c r="S60" s="13">
        <v>40</v>
      </c>
      <c r="T60" s="13">
        <v>175</v>
      </c>
      <c r="U60" s="13">
        <v>350</v>
      </c>
      <c r="V60" s="13">
        <v>738</v>
      </c>
      <c r="W60" s="14">
        <v>0</v>
      </c>
      <c r="X60" s="14">
        <v>2</v>
      </c>
      <c r="Y60" s="14">
        <v>36</v>
      </c>
      <c r="Z60" s="14">
        <v>174</v>
      </c>
      <c r="AA60" s="14">
        <v>380</v>
      </c>
      <c r="AB60" s="14">
        <v>745</v>
      </c>
      <c r="AD60" s="2">
        <f t="shared" si="29"/>
        <v>3.7249999999999998E-2</v>
      </c>
      <c r="AE60" s="3">
        <f t="shared" si="28"/>
        <v>3.9428674857821457E-2</v>
      </c>
      <c r="AF60" s="4">
        <f t="shared" si="30"/>
        <v>-5.525610144590682E-2</v>
      </c>
      <c r="AG60" s="2">
        <f t="shared" si="31"/>
        <v>3.6900000000000002E-2</v>
      </c>
      <c r="AH60" s="3">
        <f t="shared" si="32"/>
        <v>3.9428674857821457E-2</v>
      </c>
      <c r="AI60" s="4">
        <f t="shared" si="33"/>
        <v>-6.413288975446868E-2</v>
      </c>
      <c r="AK60" s="12" t="s">
        <v>58</v>
      </c>
      <c r="AL60" s="49">
        <v>0</v>
      </c>
      <c r="AM60" s="13">
        <v>2</v>
      </c>
      <c r="AN60" s="13">
        <v>27</v>
      </c>
      <c r="AO60" s="13">
        <v>145</v>
      </c>
      <c r="AP60" s="13">
        <v>313</v>
      </c>
      <c r="AQ60" s="13">
        <v>627</v>
      </c>
      <c r="AR60" s="14">
        <v>0</v>
      </c>
      <c r="AS60" s="14">
        <v>1</v>
      </c>
      <c r="AT60" s="14">
        <v>37</v>
      </c>
      <c r="AU60" s="14">
        <v>152</v>
      </c>
      <c r="AV60" s="14">
        <v>323</v>
      </c>
      <c r="AW60" s="14">
        <v>657</v>
      </c>
    </row>
    <row r="61" spans="16:50" ht="23.25" thickBot="1" x14ac:dyDescent="0.3">
      <c r="P61" s="12" t="s">
        <v>58</v>
      </c>
      <c r="Q61" s="49">
        <v>0</v>
      </c>
      <c r="R61" s="13">
        <v>2</v>
      </c>
      <c r="S61" s="13">
        <v>29</v>
      </c>
      <c r="T61" s="13">
        <v>154</v>
      </c>
      <c r="U61" s="13">
        <v>329</v>
      </c>
      <c r="V61" s="13">
        <v>660</v>
      </c>
      <c r="W61" s="14">
        <v>0</v>
      </c>
      <c r="X61" s="14">
        <v>2</v>
      </c>
      <c r="Y61" s="14">
        <v>32</v>
      </c>
      <c r="Z61" s="14">
        <v>179</v>
      </c>
      <c r="AA61" s="14">
        <v>323</v>
      </c>
      <c r="AB61" s="14">
        <v>629</v>
      </c>
      <c r="AD61" s="2">
        <f t="shared" si="29"/>
        <v>3.1449999999999999E-2</v>
      </c>
      <c r="AE61" s="3">
        <f t="shared" si="28"/>
        <v>3.2642155875820686E-2</v>
      </c>
      <c r="AF61" s="4">
        <f t="shared" si="30"/>
        <v>-3.6521971169917837E-2</v>
      </c>
      <c r="AG61" s="2">
        <f t="shared" si="31"/>
        <v>3.3000000000000002E-2</v>
      </c>
      <c r="AH61" s="3">
        <f t="shared" si="32"/>
        <v>3.2642155875820686E-2</v>
      </c>
      <c r="AI61" s="4">
        <f t="shared" si="33"/>
        <v>1.0962637564156255E-2</v>
      </c>
      <c r="AK61" s="12" t="s">
        <v>60</v>
      </c>
      <c r="AL61" s="49">
        <v>2</v>
      </c>
      <c r="AM61" s="13">
        <v>18</v>
      </c>
      <c r="AN61" s="13">
        <v>163</v>
      </c>
      <c r="AO61" s="13">
        <v>732</v>
      </c>
      <c r="AP61" s="13">
        <v>1468</v>
      </c>
      <c r="AQ61" s="13">
        <v>2973</v>
      </c>
      <c r="AR61" s="14">
        <v>1</v>
      </c>
      <c r="AS61" s="14">
        <v>16</v>
      </c>
      <c r="AT61" s="14">
        <v>161</v>
      </c>
      <c r="AU61" s="14">
        <v>773</v>
      </c>
      <c r="AV61" s="14">
        <v>1527</v>
      </c>
      <c r="AW61" s="14">
        <v>2958</v>
      </c>
    </row>
    <row r="62" spans="16:50" ht="15.75" thickBot="1" x14ac:dyDescent="0.3">
      <c r="P62" s="12" t="s">
        <v>60</v>
      </c>
      <c r="Q62" s="49">
        <v>2</v>
      </c>
      <c r="R62" s="13">
        <v>16</v>
      </c>
      <c r="S62" s="13">
        <v>151</v>
      </c>
      <c r="T62" s="13">
        <v>754</v>
      </c>
      <c r="U62" s="13">
        <v>1524</v>
      </c>
      <c r="V62" s="13">
        <v>3018</v>
      </c>
      <c r="W62" s="14">
        <v>2</v>
      </c>
      <c r="X62" s="14">
        <v>24</v>
      </c>
      <c r="Y62" s="14">
        <v>142</v>
      </c>
      <c r="Z62" s="14">
        <v>816</v>
      </c>
      <c r="AA62" s="14">
        <v>1567</v>
      </c>
      <c r="AB62" s="14">
        <v>3063</v>
      </c>
      <c r="AD62" s="54">
        <f t="shared" si="29"/>
        <v>0.15315000000000001</v>
      </c>
      <c r="AE62" s="55">
        <f t="shared" si="28"/>
        <v>2.702374208779703E-2</v>
      </c>
      <c r="AF62" s="5">
        <f t="shared" si="30"/>
        <v>4.6672388117986499</v>
      </c>
      <c r="AG62" s="54">
        <f t="shared" si="31"/>
        <v>0.15090000000000001</v>
      </c>
      <c r="AH62" s="55">
        <f t="shared" si="32"/>
        <v>2.702374208779703E-2</v>
      </c>
      <c r="AI62" s="5">
        <f t="shared" si="33"/>
        <v>4.5839786921346146</v>
      </c>
    </row>
    <row r="63" spans="16:50" ht="15.75" thickBot="1" x14ac:dyDescent="0.3">
      <c r="AD63" s="91" t="s">
        <v>32</v>
      </c>
      <c r="AE63" s="92"/>
      <c r="AF63" s="56">
        <f>SUM(AF65:AF74)</f>
        <v>0.4381033236519436</v>
      </c>
      <c r="AG63" s="91" t="s">
        <v>32</v>
      </c>
      <c r="AH63" s="92"/>
      <c r="AI63" s="57">
        <f>SUM(AI65:AI74)</f>
        <v>0.43759851080927337</v>
      </c>
    </row>
    <row r="64" spans="16:50" ht="15.75" thickBot="1" x14ac:dyDescent="0.3">
      <c r="P64" s="73"/>
      <c r="Q64" s="83" t="s">
        <v>31</v>
      </c>
      <c r="R64" s="84"/>
      <c r="S64" s="84"/>
      <c r="T64" s="84"/>
      <c r="U64" s="84"/>
      <c r="V64" s="85"/>
      <c r="W64" s="83" t="s">
        <v>39</v>
      </c>
      <c r="X64" s="84"/>
      <c r="Y64" s="84"/>
      <c r="Z64" s="84"/>
      <c r="AA64" s="84"/>
      <c r="AB64" s="85"/>
      <c r="AD64" s="47" t="s">
        <v>29</v>
      </c>
      <c r="AE64" s="46" t="s">
        <v>30</v>
      </c>
      <c r="AF64" s="6" t="s">
        <v>40</v>
      </c>
      <c r="AG64" s="6"/>
      <c r="AH64" s="6"/>
      <c r="AI64" s="6" t="s">
        <v>40</v>
      </c>
      <c r="AK64" s="77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3"/>
    </row>
    <row r="65" spans="16:50" ht="15.75" thickBot="1" x14ac:dyDescent="0.3">
      <c r="P65" s="74"/>
      <c r="Q65" s="75">
        <v>10</v>
      </c>
      <c r="R65" s="75">
        <v>100</v>
      </c>
      <c r="S65" s="75">
        <v>1000</v>
      </c>
      <c r="T65" s="75">
        <v>5000</v>
      </c>
      <c r="U65" s="75">
        <v>10000</v>
      </c>
      <c r="V65" s="75">
        <v>20000</v>
      </c>
      <c r="W65" s="75">
        <v>10</v>
      </c>
      <c r="X65" s="75">
        <v>100</v>
      </c>
      <c r="Y65" s="75">
        <v>1000</v>
      </c>
      <c r="Z65" s="75">
        <v>5000</v>
      </c>
      <c r="AA65" s="75">
        <v>10000</v>
      </c>
      <c r="AB65" s="75">
        <v>20000</v>
      </c>
      <c r="AD65" s="9">
        <v>500</v>
      </c>
      <c r="AE65" s="7">
        <f t="shared" ref="AE65:AE75" si="34">1-POWER(AE$47,-AE$48*AD65)</f>
        <v>5.4040495743111205E-2</v>
      </c>
      <c r="AF65" s="6">
        <f>ABS(AF52)</f>
        <v>3.9910399688415317E-2</v>
      </c>
      <c r="AG65" s="6"/>
      <c r="AH65" s="6"/>
      <c r="AI65" s="6">
        <f t="shared" ref="AI65:AI74" si="35">ABS(AI52)</f>
        <v>1.1088123724529284E-2</v>
      </c>
      <c r="AK65" s="78"/>
      <c r="AL65" s="79"/>
      <c r="AM65" s="80"/>
      <c r="AN65" s="80"/>
      <c r="AO65" s="80"/>
      <c r="AP65" s="80"/>
      <c r="AQ65" s="80"/>
      <c r="AR65" s="79"/>
      <c r="AS65" s="79"/>
      <c r="AT65" s="79"/>
      <c r="AU65" s="79"/>
      <c r="AV65" s="79"/>
      <c r="AW65" s="79"/>
      <c r="AX65" s="3"/>
    </row>
    <row r="66" spans="16:50" ht="15.75" thickBot="1" x14ac:dyDescent="0.3">
      <c r="P66" s="9">
        <v>500</v>
      </c>
      <c r="Q66" s="48">
        <f>Q52/Q$65</f>
        <v>0.1</v>
      </c>
      <c r="R66" s="48">
        <f t="shared" ref="R66:AB66" si="36">R52/R$65</f>
        <v>0.13</v>
      </c>
      <c r="S66" s="48">
        <f t="shared" si="36"/>
        <v>0.185</v>
      </c>
      <c r="T66" s="48">
        <f t="shared" si="36"/>
        <v>0.17299999999999999</v>
      </c>
      <c r="U66" s="48">
        <f t="shared" si="36"/>
        <v>0.17480000000000001</v>
      </c>
      <c r="V66" s="48">
        <f t="shared" si="36"/>
        <v>0.1767</v>
      </c>
      <c r="W66" s="48">
        <f t="shared" si="36"/>
        <v>0.2</v>
      </c>
      <c r="X66" s="48">
        <f t="shared" si="36"/>
        <v>0.13</v>
      </c>
      <c r="Y66" s="48">
        <f t="shared" si="36"/>
        <v>0.16400000000000001</v>
      </c>
      <c r="Z66" s="48">
        <f t="shared" si="36"/>
        <v>0.17</v>
      </c>
      <c r="AA66" s="48">
        <f t="shared" si="36"/>
        <v>0.17299999999999999</v>
      </c>
      <c r="AB66" s="48">
        <f t="shared" si="36"/>
        <v>0.17155000000000001</v>
      </c>
      <c r="AD66" s="12">
        <v>2200</v>
      </c>
      <c r="AE66" s="7">
        <f t="shared" si="34"/>
        <v>0.21686037632476696</v>
      </c>
      <c r="AF66" s="6">
        <f t="shared" ref="AF66:AF74" si="37">ABS(AF53)</f>
        <v>5.5611269133249937E-2</v>
      </c>
      <c r="AG66" s="6"/>
      <c r="AH66" s="6"/>
      <c r="AI66" s="6">
        <f t="shared" si="35"/>
        <v>3.5668915832914073E-2</v>
      </c>
      <c r="AK66" s="81"/>
      <c r="AL66" s="34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"/>
    </row>
    <row r="67" spans="16:50" ht="15.75" thickBot="1" x14ac:dyDescent="0.3">
      <c r="P67" s="12">
        <v>2200</v>
      </c>
      <c r="Q67" s="48">
        <f t="shared" ref="Q67:AB76" si="38">Q53/Q$65</f>
        <v>0.1</v>
      </c>
      <c r="R67" s="48">
        <f t="shared" si="38"/>
        <v>0.12</v>
      </c>
      <c r="S67" s="48">
        <f t="shared" si="38"/>
        <v>0.14599999999999999</v>
      </c>
      <c r="T67" s="48">
        <f t="shared" si="38"/>
        <v>0.14180000000000001</v>
      </c>
      <c r="U67" s="48">
        <f t="shared" si="38"/>
        <v>0.1431</v>
      </c>
      <c r="V67" s="48">
        <f t="shared" si="38"/>
        <v>0.14265</v>
      </c>
      <c r="W67" s="48">
        <f t="shared" si="38"/>
        <v>0.1</v>
      </c>
      <c r="X67" s="48">
        <f t="shared" si="38"/>
        <v>0.11</v>
      </c>
      <c r="Y67" s="48">
        <f t="shared" si="38"/>
        <v>0.14199999999999999</v>
      </c>
      <c r="Z67" s="48">
        <f t="shared" si="38"/>
        <v>0.13900000000000001</v>
      </c>
      <c r="AA67" s="48">
        <f t="shared" si="38"/>
        <v>0.14199999999999999</v>
      </c>
      <c r="AB67" s="48">
        <f t="shared" si="38"/>
        <v>0.13969999999999999</v>
      </c>
      <c r="AD67" s="12">
        <v>3900</v>
      </c>
      <c r="AE67" s="7">
        <f t="shared" si="34"/>
        <v>0.35165547001720998</v>
      </c>
      <c r="AF67" s="6">
        <f t="shared" si="37"/>
        <v>9.1052723346930001E-3</v>
      </c>
      <c r="AG67" s="6"/>
      <c r="AH67" s="6"/>
      <c r="AI67" s="6">
        <f t="shared" si="35"/>
        <v>4.4217322841168638E-2</v>
      </c>
      <c r="AK67" s="33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"/>
    </row>
    <row r="68" spans="16:50" ht="15.75" thickBot="1" x14ac:dyDescent="0.3">
      <c r="P68" s="12">
        <v>3900</v>
      </c>
      <c r="Q68" s="48">
        <f t="shared" si="38"/>
        <v>0.1</v>
      </c>
      <c r="R68" s="48">
        <f t="shared" si="38"/>
        <v>0.17</v>
      </c>
      <c r="S68" s="48">
        <f t="shared" si="38"/>
        <v>0.121</v>
      </c>
      <c r="T68" s="48">
        <f t="shared" si="38"/>
        <v>0.1226</v>
      </c>
      <c r="U68" s="48">
        <f t="shared" si="38"/>
        <v>0.1208</v>
      </c>
      <c r="V68" s="48">
        <f t="shared" si="38"/>
        <v>0.11705</v>
      </c>
      <c r="W68" s="48">
        <f t="shared" si="38"/>
        <v>0.1</v>
      </c>
      <c r="X68" s="48">
        <f t="shared" si="38"/>
        <v>0.09</v>
      </c>
      <c r="Y68" s="48">
        <f t="shared" si="38"/>
        <v>0.10100000000000001</v>
      </c>
      <c r="Z68" s="48">
        <f t="shared" si="38"/>
        <v>0.11940000000000001</v>
      </c>
      <c r="AA68" s="48">
        <f t="shared" si="38"/>
        <v>0.1205</v>
      </c>
      <c r="AB68" s="48">
        <f t="shared" si="38"/>
        <v>0.12135</v>
      </c>
      <c r="AD68" s="12">
        <v>5600</v>
      </c>
      <c r="AE68" s="7">
        <f t="shared" si="34"/>
        <v>0.46324944256310074</v>
      </c>
      <c r="AF68" s="6">
        <f t="shared" si="37"/>
        <v>6.594798229825781E-2</v>
      </c>
      <c r="AG68" s="6"/>
      <c r="AH68" s="6"/>
      <c r="AI68" s="6">
        <f t="shared" si="35"/>
        <v>5.164623545910766E-2</v>
      </c>
      <c r="AK68" s="81"/>
      <c r="AL68" s="34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"/>
    </row>
    <row r="69" spans="16:50" ht="15.75" thickBot="1" x14ac:dyDescent="0.3">
      <c r="P69" s="12">
        <v>5600</v>
      </c>
      <c r="Q69" s="48">
        <f t="shared" si="38"/>
        <v>0.1</v>
      </c>
      <c r="R69" s="48">
        <f t="shared" si="38"/>
        <v>0.09</v>
      </c>
      <c r="S69" s="48">
        <f t="shared" si="38"/>
        <v>8.6999999999999994E-2</v>
      </c>
      <c r="T69" s="48">
        <f t="shared" si="38"/>
        <v>9.9599999999999994E-2</v>
      </c>
      <c r="U69" s="48">
        <f t="shared" si="38"/>
        <v>9.5899999999999999E-2</v>
      </c>
      <c r="V69" s="48">
        <f t="shared" si="38"/>
        <v>9.6149999999999999E-2</v>
      </c>
      <c r="W69" s="48">
        <f t="shared" si="38"/>
        <v>0.3</v>
      </c>
      <c r="X69" s="48">
        <f t="shared" si="38"/>
        <v>0.13</v>
      </c>
      <c r="Y69" s="48">
        <f t="shared" si="38"/>
        <v>0.113</v>
      </c>
      <c r="Z69" s="48">
        <f t="shared" si="38"/>
        <v>9.5600000000000004E-2</v>
      </c>
      <c r="AA69" s="48">
        <f t="shared" si="38"/>
        <v>9.4500000000000001E-2</v>
      </c>
      <c r="AB69" s="48">
        <f t="shared" si="38"/>
        <v>9.4700000000000006E-2</v>
      </c>
      <c r="AD69" s="12">
        <v>7300</v>
      </c>
      <c r="AE69" s="7">
        <f t="shared" si="34"/>
        <v>0.55563570357188075</v>
      </c>
      <c r="AF69" s="6">
        <f t="shared" si="37"/>
        <v>1.3874011449936264E-2</v>
      </c>
      <c r="AG69" s="6"/>
      <c r="AH69" s="6"/>
      <c r="AI69" s="6">
        <f t="shared" si="35"/>
        <v>5.8205163277115612E-2</v>
      </c>
      <c r="AK69" s="33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"/>
    </row>
    <row r="70" spans="16:50" ht="15.75" thickBot="1" x14ac:dyDescent="0.3">
      <c r="P70" s="12">
        <v>7300</v>
      </c>
      <c r="Q70" s="48">
        <f t="shared" si="38"/>
        <v>0.1</v>
      </c>
      <c r="R70" s="48">
        <f t="shared" si="38"/>
        <v>0.08</v>
      </c>
      <c r="S70" s="48">
        <f t="shared" si="38"/>
        <v>7.0000000000000007E-2</v>
      </c>
      <c r="T70" s="48">
        <f t="shared" si="38"/>
        <v>7.8200000000000006E-2</v>
      </c>
      <c r="U70" s="48">
        <f t="shared" si="38"/>
        <v>7.6399999999999996E-2</v>
      </c>
      <c r="V70" s="48">
        <f t="shared" si="38"/>
        <v>7.9049999999999995E-2</v>
      </c>
      <c r="W70" s="48">
        <f t="shared" si="38"/>
        <v>0.1</v>
      </c>
      <c r="X70" s="48">
        <f t="shared" si="38"/>
        <v>0.12</v>
      </c>
      <c r="Y70" s="48">
        <f t="shared" si="38"/>
        <v>0.108</v>
      </c>
      <c r="Z70" s="48">
        <f t="shared" si="38"/>
        <v>8.3000000000000004E-2</v>
      </c>
      <c r="AA70" s="48">
        <f t="shared" si="38"/>
        <v>8.2100000000000006E-2</v>
      </c>
      <c r="AB70" s="48">
        <f t="shared" si="38"/>
        <v>8.5099999999999995E-2</v>
      </c>
      <c r="AD70" s="12">
        <v>9000</v>
      </c>
      <c r="AE70" s="7">
        <f t="shared" si="34"/>
        <v>0.63212031137336844</v>
      </c>
      <c r="AF70" s="6">
        <f t="shared" si="37"/>
        <v>2.3577834117647141E-2</v>
      </c>
      <c r="AG70" s="6"/>
      <c r="AH70" s="6"/>
      <c r="AI70" s="6">
        <f t="shared" si="35"/>
        <v>5.9555069411764618E-2</v>
      </c>
      <c r="AK70" s="81"/>
      <c r="AL70" s="82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"/>
    </row>
    <row r="71" spans="16:50" ht="15.75" thickBot="1" x14ac:dyDescent="0.3">
      <c r="P71" s="12">
        <v>9000</v>
      </c>
      <c r="Q71" s="48">
        <f t="shared" si="38"/>
        <v>0</v>
      </c>
      <c r="R71" s="48">
        <f t="shared" si="38"/>
        <v>0.09</v>
      </c>
      <c r="S71" s="48">
        <f t="shared" si="38"/>
        <v>8.5000000000000006E-2</v>
      </c>
      <c r="T71" s="48">
        <f t="shared" si="38"/>
        <v>6.8599999999999994E-2</v>
      </c>
      <c r="U71" s="48">
        <f t="shared" si="38"/>
        <v>6.4199999999999993E-2</v>
      </c>
      <c r="V71" s="48">
        <f t="shared" si="38"/>
        <v>6.5350000000000005E-2</v>
      </c>
      <c r="W71" s="48">
        <f t="shared" si="38"/>
        <v>0</v>
      </c>
      <c r="X71" s="48">
        <f t="shared" si="38"/>
        <v>0.08</v>
      </c>
      <c r="Y71" s="48">
        <f t="shared" si="38"/>
        <v>6.4000000000000001E-2</v>
      </c>
      <c r="Z71" s="48">
        <f t="shared" si="38"/>
        <v>6.2799999999999995E-2</v>
      </c>
      <c r="AA71" s="48">
        <f t="shared" si="38"/>
        <v>6.4199999999999993E-2</v>
      </c>
      <c r="AB71" s="48">
        <f t="shared" si="38"/>
        <v>6.7849999999999994E-2</v>
      </c>
      <c r="AD71" s="12">
        <v>10700</v>
      </c>
      <c r="AE71" s="7">
        <f t="shared" si="34"/>
        <v>0.69544028088692456</v>
      </c>
      <c r="AF71" s="6">
        <f t="shared" si="37"/>
        <v>6.7409792103029748E-2</v>
      </c>
      <c r="AG71" s="6"/>
      <c r="AH71" s="6"/>
      <c r="AI71" s="6">
        <f t="shared" si="35"/>
        <v>1.8635343574323452E-2</v>
      </c>
      <c r="AK71" s="33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"/>
    </row>
    <row r="72" spans="16:50" ht="15.75" thickBot="1" x14ac:dyDescent="0.3">
      <c r="P72" s="12">
        <v>10700</v>
      </c>
      <c r="Q72" s="48">
        <f t="shared" si="38"/>
        <v>0</v>
      </c>
      <c r="R72" s="48">
        <f t="shared" si="38"/>
        <v>0.04</v>
      </c>
      <c r="S72" s="48">
        <f t="shared" si="38"/>
        <v>0.05</v>
      </c>
      <c r="T72" s="48">
        <f t="shared" si="38"/>
        <v>5.5E-2</v>
      </c>
      <c r="U72" s="48">
        <f t="shared" si="38"/>
        <v>5.7500000000000002E-2</v>
      </c>
      <c r="V72" s="48">
        <f t="shared" si="38"/>
        <v>5.8599999999999999E-2</v>
      </c>
      <c r="W72" s="48">
        <f t="shared" si="38"/>
        <v>0</v>
      </c>
      <c r="X72" s="48">
        <f t="shared" si="38"/>
        <v>0.03</v>
      </c>
      <c r="Y72" s="48">
        <f t="shared" si="38"/>
        <v>4.9000000000000002E-2</v>
      </c>
      <c r="Z72" s="48">
        <f t="shared" si="38"/>
        <v>5.1999999999999998E-2</v>
      </c>
      <c r="AA72" s="48">
        <f t="shared" si="38"/>
        <v>5.2699999999999997E-2</v>
      </c>
      <c r="AB72" s="48">
        <f t="shared" si="38"/>
        <v>5.3650000000000003E-2</v>
      </c>
      <c r="AD72" s="12">
        <v>12400</v>
      </c>
      <c r="AE72" s="7">
        <f t="shared" si="34"/>
        <v>0.7478615281737504</v>
      </c>
      <c r="AF72" s="6">
        <f t="shared" si="37"/>
        <v>7.0888689910889757E-2</v>
      </c>
      <c r="AG72" s="6"/>
      <c r="AH72" s="6"/>
      <c r="AI72" s="6">
        <f t="shared" si="35"/>
        <v>8.3486809369725079E-2</v>
      </c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6:50" ht="15.75" thickBot="1" x14ac:dyDescent="0.3">
      <c r="P73" s="12">
        <v>12400</v>
      </c>
      <c r="Q73" s="48">
        <f t="shared" si="38"/>
        <v>0.1</v>
      </c>
      <c r="R73" s="48">
        <f t="shared" si="38"/>
        <v>0.03</v>
      </c>
      <c r="S73" s="48">
        <f t="shared" si="38"/>
        <v>3.5999999999999997E-2</v>
      </c>
      <c r="T73" s="48">
        <f t="shared" si="38"/>
        <v>4.4600000000000001E-2</v>
      </c>
      <c r="U73" s="48">
        <f t="shared" si="38"/>
        <v>4.7E-2</v>
      </c>
      <c r="V73" s="48">
        <f t="shared" si="38"/>
        <v>4.3650000000000001E-2</v>
      </c>
      <c r="W73" s="48">
        <f t="shared" si="38"/>
        <v>0</v>
      </c>
      <c r="X73" s="48">
        <f t="shared" si="38"/>
        <v>0.03</v>
      </c>
      <c r="Y73" s="48">
        <f t="shared" si="38"/>
        <v>4.9000000000000002E-2</v>
      </c>
      <c r="Z73" s="48">
        <f t="shared" si="38"/>
        <v>4.4400000000000002E-2</v>
      </c>
      <c r="AA73" s="48">
        <f t="shared" si="38"/>
        <v>4.3999999999999997E-2</v>
      </c>
      <c r="AB73" s="48">
        <f t="shared" si="38"/>
        <v>4.4249999999999998E-2</v>
      </c>
      <c r="AD73" s="12">
        <v>14100</v>
      </c>
      <c r="AE73" s="7">
        <f t="shared" si="34"/>
        <v>0.79125995663506288</v>
      </c>
      <c r="AF73" s="6">
        <f t="shared" si="37"/>
        <v>5.525610144590682E-2</v>
      </c>
      <c r="AG73" s="6"/>
      <c r="AH73" s="6"/>
      <c r="AI73" s="6">
        <f t="shared" si="35"/>
        <v>6.413288975446868E-2</v>
      </c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6:50" ht="15.75" thickBot="1" x14ac:dyDescent="0.3">
      <c r="P74" s="12">
        <v>14100</v>
      </c>
      <c r="Q74" s="48">
        <f t="shared" si="38"/>
        <v>0.2</v>
      </c>
      <c r="R74" s="48">
        <f t="shared" si="38"/>
        <v>7.0000000000000007E-2</v>
      </c>
      <c r="S74" s="48">
        <f t="shared" si="38"/>
        <v>0.04</v>
      </c>
      <c r="T74" s="48">
        <f t="shared" si="38"/>
        <v>3.5000000000000003E-2</v>
      </c>
      <c r="U74" s="48">
        <f t="shared" si="38"/>
        <v>3.5000000000000003E-2</v>
      </c>
      <c r="V74" s="48">
        <f t="shared" si="38"/>
        <v>3.6900000000000002E-2</v>
      </c>
      <c r="W74" s="48">
        <f t="shared" si="38"/>
        <v>0</v>
      </c>
      <c r="X74" s="48">
        <f t="shared" si="38"/>
        <v>0.02</v>
      </c>
      <c r="Y74" s="48">
        <f t="shared" si="38"/>
        <v>3.5999999999999997E-2</v>
      </c>
      <c r="Z74" s="48">
        <f t="shared" si="38"/>
        <v>3.4799999999999998E-2</v>
      </c>
      <c r="AA74" s="48">
        <f t="shared" si="38"/>
        <v>3.7999999999999999E-2</v>
      </c>
      <c r="AB74" s="48">
        <f t="shared" si="38"/>
        <v>3.7249999999999998E-2</v>
      </c>
      <c r="AD74" s="12">
        <v>15800</v>
      </c>
      <c r="AE74" s="7">
        <f t="shared" si="34"/>
        <v>0.8271885865397729</v>
      </c>
      <c r="AF74" s="6">
        <f t="shared" si="37"/>
        <v>3.6521971169917837E-2</v>
      </c>
      <c r="AG74" s="6"/>
      <c r="AH74" s="6"/>
      <c r="AI74" s="6">
        <f t="shared" si="35"/>
        <v>1.0962637564156255E-2</v>
      </c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6:50" ht="15.75" thickBot="1" x14ac:dyDescent="0.3">
      <c r="P75" s="12">
        <v>15800</v>
      </c>
      <c r="Q75" s="48">
        <f t="shared" si="38"/>
        <v>0</v>
      </c>
      <c r="R75" s="48">
        <f t="shared" si="38"/>
        <v>0.02</v>
      </c>
      <c r="S75" s="48">
        <f t="shared" si="38"/>
        <v>2.9000000000000001E-2</v>
      </c>
      <c r="T75" s="48">
        <f t="shared" si="38"/>
        <v>3.0800000000000001E-2</v>
      </c>
      <c r="U75" s="48">
        <f t="shared" si="38"/>
        <v>3.2899999999999999E-2</v>
      </c>
      <c r="V75" s="48">
        <f t="shared" si="38"/>
        <v>3.3000000000000002E-2</v>
      </c>
      <c r="W75" s="48">
        <f t="shared" si="38"/>
        <v>0</v>
      </c>
      <c r="X75" s="48">
        <f t="shared" si="38"/>
        <v>0.02</v>
      </c>
      <c r="Y75" s="48">
        <f t="shared" si="38"/>
        <v>3.2000000000000001E-2</v>
      </c>
      <c r="Z75" s="48">
        <f t="shared" si="38"/>
        <v>3.5799999999999998E-2</v>
      </c>
      <c r="AA75" s="48">
        <f t="shared" si="38"/>
        <v>3.2300000000000002E-2</v>
      </c>
      <c r="AB75" s="48">
        <f t="shared" si="38"/>
        <v>3.1449999999999999E-2</v>
      </c>
      <c r="AD75" s="12">
        <v>17500</v>
      </c>
      <c r="AE75" s="7">
        <f t="shared" si="34"/>
        <v>0.85693313012342753</v>
      </c>
      <c r="AF75" s="6"/>
      <c r="AG75" s="6"/>
      <c r="AH75" s="6"/>
      <c r="AI75" s="6"/>
    </row>
    <row r="76" spans="16:50" ht="15.75" thickBot="1" x14ac:dyDescent="0.3">
      <c r="P76" s="12">
        <v>17500</v>
      </c>
      <c r="Q76" s="48">
        <f t="shared" si="38"/>
        <v>0.2</v>
      </c>
      <c r="R76" s="48">
        <f t="shared" si="38"/>
        <v>0.16</v>
      </c>
      <c r="S76" s="48">
        <f>S62/S$65</f>
        <v>0.151</v>
      </c>
      <c r="T76" s="48">
        <f t="shared" si="38"/>
        <v>0.15079999999999999</v>
      </c>
      <c r="U76" s="48">
        <f t="shared" si="38"/>
        <v>0.15240000000000001</v>
      </c>
      <c r="V76" s="48">
        <f t="shared" si="38"/>
        <v>0.15090000000000001</v>
      </c>
      <c r="W76" s="48">
        <f t="shared" si="38"/>
        <v>0.2</v>
      </c>
      <c r="X76" s="48">
        <f t="shared" si="38"/>
        <v>0.24</v>
      </c>
      <c r="Y76" s="48">
        <f t="shared" si="38"/>
        <v>0.14199999999999999</v>
      </c>
      <c r="Z76" s="48">
        <f t="shared" si="38"/>
        <v>0.16320000000000001</v>
      </c>
      <c r="AA76" s="48">
        <f t="shared" si="38"/>
        <v>0.15670000000000001</v>
      </c>
      <c r="AB76" s="48">
        <f t="shared" si="38"/>
        <v>0.15315000000000001</v>
      </c>
    </row>
    <row r="77" spans="16:50" ht="15.75" thickBot="1" x14ac:dyDescent="0.3"/>
    <row r="78" spans="16:50" ht="15.75" thickBot="1" x14ac:dyDescent="0.3">
      <c r="P78" s="73"/>
      <c r="Q78" s="83" t="s">
        <v>31</v>
      </c>
      <c r="R78" s="84"/>
      <c r="S78" s="84"/>
      <c r="T78" s="84"/>
      <c r="U78" s="84"/>
      <c r="V78" s="85"/>
      <c r="W78" s="83" t="s">
        <v>39</v>
      </c>
      <c r="X78" s="84"/>
      <c r="Y78" s="84"/>
      <c r="Z78" s="84"/>
      <c r="AA78" s="84"/>
      <c r="AB78" s="85"/>
    </row>
    <row r="79" spans="16:50" ht="15.75" thickBot="1" x14ac:dyDescent="0.3">
      <c r="P79" s="74"/>
      <c r="Q79" s="75">
        <v>10</v>
      </c>
      <c r="R79" s="75">
        <v>100</v>
      </c>
      <c r="S79" s="75">
        <v>1000</v>
      </c>
      <c r="T79" s="75">
        <v>5000</v>
      </c>
      <c r="U79" s="75">
        <v>10000</v>
      </c>
      <c r="V79" s="75">
        <v>20000</v>
      </c>
      <c r="W79" s="75">
        <v>10</v>
      </c>
      <c r="X79" s="75">
        <v>100</v>
      </c>
      <c r="Y79" s="75">
        <v>1000</v>
      </c>
      <c r="Z79" s="75">
        <v>5000</v>
      </c>
      <c r="AA79" s="75">
        <v>10000</v>
      </c>
      <c r="AB79" s="75">
        <v>20000</v>
      </c>
    </row>
    <row r="80" spans="16:50" ht="15.75" thickBot="1" x14ac:dyDescent="0.3">
      <c r="P80" s="9">
        <v>500</v>
      </c>
      <c r="Q80" s="76">
        <f>(Q66-$AE52)/$AE52</f>
        <v>-0.44034415604104654</v>
      </c>
      <c r="R80" s="76">
        <f t="shared" ref="R80:AB80" si="39">(R66-$AE52)/$AE52</f>
        <v>-0.2724474028533605</v>
      </c>
      <c r="S80" s="76">
        <f t="shared" si="39"/>
        <v>3.5363311324063861E-2</v>
      </c>
      <c r="T80" s="76">
        <f t="shared" si="39"/>
        <v>-3.1795389951010611E-2</v>
      </c>
      <c r="U80" s="76">
        <f t="shared" si="39"/>
        <v>-2.1721584759749318E-2</v>
      </c>
      <c r="V80" s="76">
        <f t="shared" si="39"/>
        <v>-1.1088123724529284E-2</v>
      </c>
      <c r="W80" s="76">
        <f t="shared" si="39"/>
        <v>0.11931168791790696</v>
      </c>
      <c r="X80" s="76">
        <f t="shared" si="39"/>
        <v>-0.2724474028533605</v>
      </c>
      <c r="Y80" s="76">
        <f t="shared" si="39"/>
        <v>-8.216441590731631E-2</v>
      </c>
      <c r="Z80" s="76">
        <f t="shared" si="39"/>
        <v>-4.8585065269779078E-2</v>
      </c>
      <c r="AA80" s="76">
        <f t="shared" si="39"/>
        <v>-3.1795389951010611E-2</v>
      </c>
      <c r="AB80" s="76">
        <f t="shared" si="39"/>
        <v>-3.9910399688415317E-2</v>
      </c>
    </row>
    <row r="81" spans="16:28" ht="15.75" thickBot="1" x14ac:dyDescent="0.3">
      <c r="P81" s="12">
        <v>2200</v>
      </c>
      <c r="Q81" s="76">
        <f t="shared" ref="Q81:AB90" si="40">(Q67-$AE53)/$AE53</f>
        <v>-0.32398802371743007</v>
      </c>
      <c r="R81" s="76">
        <f t="shared" si="40"/>
        <v>-0.18878562846091618</v>
      </c>
      <c r="S81" s="76">
        <f t="shared" si="40"/>
        <v>-1.3022514627448035E-2</v>
      </c>
      <c r="T81" s="76">
        <f t="shared" si="40"/>
        <v>-4.1415017631315845E-2</v>
      </c>
      <c r="U81" s="76">
        <f t="shared" si="40"/>
        <v>-3.2626861939642468E-2</v>
      </c>
      <c r="V81" s="76">
        <f t="shared" si="40"/>
        <v>-3.5668915832914073E-2</v>
      </c>
      <c r="W81" s="76">
        <f t="shared" si="40"/>
        <v>-0.32398802371743007</v>
      </c>
      <c r="X81" s="76">
        <f t="shared" si="40"/>
        <v>-0.25638682608917313</v>
      </c>
      <c r="Y81" s="76">
        <f t="shared" si="40"/>
        <v>-4.0062993678750852E-2</v>
      </c>
      <c r="Z81" s="76">
        <f t="shared" si="40"/>
        <v>-6.034335296722778E-2</v>
      </c>
      <c r="AA81" s="76">
        <f t="shared" si="40"/>
        <v>-4.0062993678750852E-2</v>
      </c>
      <c r="AB81" s="76">
        <f t="shared" si="40"/>
        <v>-5.5611269133249937E-2</v>
      </c>
    </row>
    <row r="82" spans="16:28" ht="15.75" thickBot="1" x14ac:dyDescent="0.3">
      <c r="P82" s="12">
        <v>3900</v>
      </c>
      <c r="Q82" s="76">
        <f t="shared" si="40"/>
        <v>-0.18344068589591508</v>
      </c>
      <c r="R82" s="76">
        <f t="shared" si="40"/>
        <v>0.38815083397694439</v>
      </c>
      <c r="S82" s="76">
        <f t="shared" si="40"/>
        <v>-1.1963229934057323E-2</v>
      </c>
      <c r="T82" s="76">
        <f t="shared" si="40"/>
        <v>1.1017190916080696E-3</v>
      </c>
      <c r="U82" s="76">
        <f t="shared" si="40"/>
        <v>-1.3596348562265426E-2</v>
      </c>
      <c r="V82" s="76">
        <f t="shared" si="40"/>
        <v>-4.4217322841168638E-2</v>
      </c>
      <c r="W82" s="76">
        <f t="shared" si="40"/>
        <v>-0.18344068589591508</v>
      </c>
      <c r="X82" s="76">
        <f t="shared" si="40"/>
        <v>-0.26509661730632361</v>
      </c>
      <c r="Y82" s="76">
        <f t="shared" si="40"/>
        <v>-0.17527509275487421</v>
      </c>
      <c r="Z82" s="76">
        <f t="shared" si="40"/>
        <v>-2.5028178959722602E-2</v>
      </c>
      <c r="AA82" s="76">
        <f t="shared" si="40"/>
        <v>-1.6046026504577749E-2</v>
      </c>
      <c r="AB82" s="76">
        <f t="shared" si="40"/>
        <v>-9.1052723346930001E-3</v>
      </c>
    </row>
    <row r="83" spans="16:28" ht="15.75" thickBot="1" x14ac:dyDescent="0.3">
      <c r="P83" s="12">
        <v>5600</v>
      </c>
      <c r="Q83" s="76">
        <f t="shared" si="40"/>
        <v>-1.3672631782743213E-2</v>
      </c>
      <c r="R83" s="76">
        <f t="shared" si="40"/>
        <v>-0.11230536860446898</v>
      </c>
      <c r="S83" s="76">
        <f t="shared" si="40"/>
        <v>-0.14189518965098671</v>
      </c>
      <c r="T83" s="76">
        <f t="shared" si="40"/>
        <v>-1.7617941255612352E-2</v>
      </c>
      <c r="U83" s="76">
        <f t="shared" si="40"/>
        <v>-5.4112053879650804E-2</v>
      </c>
      <c r="V83" s="76">
        <f t="shared" si="40"/>
        <v>-5.164623545910766E-2</v>
      </c>
      <c r="W83" s="76">
        <f t="shared" si="40"/>
        <v>1.9589821046517699</v>
      </c>
      <c r="X83" s="76">
        <f t="shared" si="40"/>
        <v>0.28222557868243381</v>
      </c>
      <c r="Y83" s="76">
        <f t="shared" si="40"/>
        <v>0.11454992608550014</v>
      </c>
      <c r="Z83" s="76">
        <f t="shared" si="40"/>
        <v>-5.7071035984302521E-2</v>
      </c>
      <c r="AA83" s="76">
        <f t="shared" si="40"/>
        <v>-6.792063703469238E-2</v>
      </c>
      <c r="AB83" s="76">
        <f t="shared" si="40"/>
        <v>-6.594798229825781E-2</v>
      </c>
    </row>
    <row r="84" spans="16:28" ht="15.75" thickBot="1" x14ac:dyDescent="0.3">
      <c r="P84" s="12">
        <v>7300</v>
      </c>
      <c r="Q84" s="76">
        <f t="shared" si="40"/>
        <v>0.19139131780251042</v>
      </c>
      <c r="R84" s="76">
        <f t="shared" si="40"/>
        <v>-4.6886945757991683E-2</v>
      </c>
      <c r="S84" s="76">
        <f t="shared" si="40"/>
        <v>-0.16602607753824267</v>
      </c>
      <c r="T84" s="76">
        <f t="shared" si="40"/>
        <v>-6.8331989478436828E-2</v>
      </c>
      <c r="U84" s="76">
        <f t="shared" si="40"/>
        <v>-8.9777033198882125E-2</v>
      </c>
      <c r="V84" s="76">
        <f t="shared" si="40"/>
        <v>-5.8205163277115612E-2</v>
      </c>
      <c r="W84" s="76">
        <f t="shared" si="40"/>
        <v>0.19139131780251042</v>
      </c>
      <c r="X84" s="76">
        <f t="shared" si="40"/>
        <v>0.42966958136301237</v>
      </c>
      <c r="Y84" s="76">
        <f t="shared" si="40"/>
        <v>0.2867026232267112</v>
      </c>
      <c r="Z84" s="76">
        <f t="shared" si="40"/>
        <v>-1.1145206223916343E-2</v>
      </c>
      <c r="AA84" s="76">
        <f t="shared" si="40"/>
        <v>-2.1867728084138914E-2</v>
      </c>
      <c r="AB84" s="76">
        <f t="shared" si="40"/>
        <v>1.3874011449936264E-2</v>
      </c>
    </row>
    <row r="85" spans="16:28" ht="15.75" thickBot="1" x14ac:dyDescent="0.3">
      <c r="P85" s="12">
        <v>9000</v>
      </c>
      <c r="Q85" s="76">
        <f t="shared" si="40"/>
        <v>-1</v>
      </c>
      <c r="R85" s="76">
        <f t="shared" si="40"/>
        <v>0.29518047058823527</v>
      </c>
      <c r="S85" s="76">
        <f t="shared" si="40"/>
        <v>0.22322600000000009</v>
      </c>
      <c r="T85" s="76">
        <f t="shared" si="40"/>
        <v>-1.2784663529411837E-2</v>
      </c>
      <c r="U85" s="76">
        <f t="shared" si="40"/>
        <v>-7.6104597647058916E-2</v>
      </c>
      <c r="V85" s="76">
        <f t="shared" si="40"/>
        <v>-5.9555069411764618E-2</v>
      </c>
      <c r="W85" s="76">
        <f t="shared" si="40"/>
        <v>-1</v>
      </c>
      <c r="X85" s="76">
        <f t="shared" si="40"/>
        <v>0.15127152941176475</v>
      </c>
      <c r="Y85" s="76">
        <f t="shared" si="40"/>
        <v>-7.8982776470588212E-2</v>
      </c>
      <c r="Z85" s="76">
        <f t="shared" si="40"/>
        <v>-9.6251849411764775E-2</v>
      </c>
      <c r="AA85" s="76">
        <f t="shared" si="40"/>
        <v>-7.6104597647058916E-2</v>
      </c>
      <c r="AB85" s="76">
        <f t="shared" si="40"/>
        <v>-2.3577834117647141E-2</v>
      </c>
    </row>
    <row r="86" spans="16:28" ht="15.75" thickBot="1" x14ac:dyDescent="0.3">
      <c r="P86" s="12">
        <v>10700</v>
      </c>
      <c r="Q86" s="76">
        <f t="shared" si="40"/>
        <v>-1</v>
      </c>
      <c r="R86" s="76">
        <f t="shared" si="40"/>
        <v>-0.30468577230421606</v>
      </c>
      <c r="S86" s="76">
        <f t="shared" si="40"/>
        <v>-0.13085721538027004</v>
      </c>
      <c r="T86" s="76">
        <f t="shared" si="40"/>
        <v>-4.3942936918297086E-2</v>
      </c>
      <c r="U86" s="76">
        <f t="shared" si="40"/>
        <v>-4.8579768731055124E-4</v>
      </c>
      <c r="V86" s="76">
        <f t="shared" si="40"/>
        <v>1.8635343574323452E-2</v>
      </c>
      <c r="W86" s="76">
        <f t="shared" si="40"/>
        <v>-1</v>
      </c>
      <c r="X86" s="76">
        <f t="shared" si="40"/>
        <v>-0.47851432922816206</v>
      </c>
      <c r="Y86" s="76">
        <f t="shared" si="40"/>
        <v>-0.14824007107266465</v>
      </c>
      <c r="Z86" s="76">
        <f t="shared" si="40"/>
        <v>-9.6091503995480929E-2</v>
      </c>
      <c r="AA86" s="76">
        <f t="shared" si="40"/>
        <v>-8.3923505010804728E-2</v>
      </c>
      <c r="AB86" s="76">
        <f t="shared" si="40"/>
        <v>-6.7409792103029748E-2</v>
      </c>
    </row>
    <row r="87" spans="16:28" ht="15.75" thickBot="1" x14ac:dyDescent="0.3">
      <c r="P87" s="12">
        <v>12400</v>
      </c>
      <c r="Q87" s="76">
        <f t="shared" si="40"/>
        <v>1.0996865764725656</v>
      </c>
      <c r="R87" s="76">
        <f t="shared" si="40"/>
        <v>-0.37009402705823036</v>
      </c>
      <c r="S87" s="76">
        <f t="shared" si="40"/>
        <v>-0.24411283246987645</v>
      </c>
      <c r="T87" s="76">
        <f t="shared" si="40"/>
        <v>-6.3539786893235722E-2</v>
      </c>
      <c r="U87" s="76">
        <f t="shared" si="40"/>
        <v>-1.3147309057894158E-2</v>
      </c>
      <c r="V87" s="76">
        <f t="shared" si="40"/>
        <v>-8.3486809369725079E-2</v>
      </c>
      <c r="W87" s="76">
        <f t="shared" si="40"/>
        <v>-1</v>
      </c>
      <c r="X87" s="76">
        <f t="shared" si="40"/>
        <v>-0.37009402705823036</v>
      </c>
      <c r="Y87" s="76">
        <f t="shared" si="40"/>
        <v>2.8846422471557193E-2</v>
      </c>
      <c r="Z87" s="76">
        <f t="shared" si="40"/>
        <v>-6.773916004618083E-2</v>
      </c>
      <c r="AA87" s="76">
        <f t="shared" si="40"/>
        <v>-7.6137906352071183E-2</v>
      </c>
      <c r="AB87" s="76">
        <f t="shared" si="40"/>
        <v>-7.0888689910889757E-2</v>
      </c>
    </row>
    <row r="88" spans="16:28" ht="15.75" thickBot="1" x14ac:dyDescent="0.3">
      <c r="P88" s="12">
        <v>14100</v>
      </c>
      <c r="Q88" s="76">
        <f t="shared" si="40"/>
        <v>4.0724504620354001</v>
      </c>
      <c r="R88" s="76">
        <f t="shared" si="40"/>
        <v>0.77535766171239007</v>
      </c>
      <c r="S88" s="76">
        <f t="shared" si="40"/>
        <v>1.4490092407079986E-2</v>
      </c>
      <c r="T88" s="76">
        <f t="shared" si="40"/>
        <v>-0.11232116914380495</v>
      </c>
      <c r="U88" s="76">
        <f t="shared" si="40"/>
        <v>-0.11232116914380495</v>
      </c>
      <c r="V88" s="76">
        <f t="shared" si="40"/>
        <v>-6.413288975446868E-2</v>
      </c>
      <c r="W88" s="76">
        <f t="shared" si="40"/>
        <v>-1</v>
      </c>
      <c r="X88" s="76">
        <f t="shared" si="40"/>
        <v>-0.49275495379646</v>
      </c>
      <c r="Y88" s="76">
        <f t="shared" si="40"/>
        <v>-8.6958916833628094E-2</v>
      </c>
      <c r="Z88" s="76">
        <f t="shared" si="40"/>
        <v>-0.11739361960584049</v>
      </c>
      <c r="AA88" s="76">
        <f t="shared" si="40"/>
        <v>-3.6234412213274059E-2</v>
      </c>
      <c r="AB88" s="76">
        <f t="shared" si="40"/>
        <v>-5.525610144590682E-2</v>
      </c>
    </row>
    <row r="89" spans="16:28" ht="15.75" thickBot="1" x14ac:dyDescent="0.3">
      <c r="P89" s="12">
        <v>15800</v>
      </c>
      <c r="Q89" s="76">
        <f t="shared" si="40"/>
        <v>-1</v>
      </c>
      <c r="R89" s="76">
        <f t="shared" si="40"/>
        <v>-0.38729537117323865</v>
      </c>
      <c r="S89" s="76">
        <f t="shared" si="40"/>
        <v>-0.11157828820119602</v>
      </c>
      <c r="T89" s="76">
        <f t="shared" si="40"/>
        <v>-5.6434871606787507E-2</v>
      </c>
      <c r="U89" s="76">
        <f t="shared" si="40"/>
        <v>7.8991144200223594E-3</v>
      </c>
      <c r="V89" s="76">
        <f t="shared" si="40"/>
        <v>1.0962637564156255E-2</v>
      </c>
      <c r="W89" s="76">
        <f t="shared" si="40"/>
        <v>-1</v>
      </c>
      <c r="X89" s="76">
        <f t="shared" si="40"/>
        <v>-0.38729537117323865</v>
      </c>
      <c r="Y89" s="76">
        <f t="shared" si="40"/>
        <v>-1.967259387718184E-2</v>
      </c>
      <c r="Z89" s="76">
        <f t="shared" si="40"/>
        <v>9.6741285599902749E-2</v>
      </c>
      <c r="AA89" s="76">
        <f t="shared" si="40"/>
        <v>-1.0482024444780368E-2</v>
      </c>
      <c r="AB89" s="76">
        <f t="shared" si="40"/>
        <v>-3.6521971169917837E-2</v>
      </c>
    </row>
    <row r="90" spans="16:28" ht="15.75" thickBot="1" x14ac:dyDescent="0.3">
      <c r="P90" s="12">
        <v>17500</v>
      </c>
      <c r="Q90" s="76">
        <f t="shared" si="40"/>
        <v>6.4008995256920009</v>
      </c>
      <c r="R90" s="76">
        <f t="shared" si="40"/>
        <v>4.9207196205536006</v>
      </c>
      <c r="S90" s="76">
        <f t="shared" si="40"/>
        <v>4.5876791418974605</v>
      </c>
      <c r="T90" s="76">
        <f t="shared" si="40"/>
        <v>4.5802782423717678</v>
      </c>
      <c r="U90" s="76">
        <f t="shared" si="40"/>
        <v>4.6394854385773048</v>
      </c>
      <c r="V90" s="76">
        <f t="shared" si="40"/>
        <v>4.5839786921346146</v>
      </c>
      <c r="W90" s="76">
        <f t="shared" si="40"/>
        <v>6.4008995256920009</v>
      </c>
      <c r="X90" s="76">
        <f t="shared" si="40"/>
        <v>7.8810794308304004</v>
      </c>
      <c r="Y90" s="76">
        <f t="shared" si="40"/>
        <v>4.2546386632413196</v>
      </c>
      <c r="Z90" s="76">
        <f t="shared" si="40"/>
        <v>5.0391340129646727</v>
      </c>
      <c r="AA90" s="76">
        <f t="shared" si="40"/>
        <v>4.7986047783796826</v>
      </c>
      <c r="AB90" s="76">
        <f t="shared" si="40"/>
        <v>4.6672388117986499</v>
      </c>
    </row>
  </sheetData>
  <mergeCells count="25">
    <mergeCell ref="Q78:V78"/>
    <mergeCell ref="W78:AB78"/>
    <mergeCell ref="AL64:AQ64"/>
    <mergeCell ref="AR64:AW64"/>
    <mergeCell ref="B22:G22"/>
    <mergeCell ref="H22:M22"/>
    <mergeCell ref="N22:N23"/>
    <mergeCell ref="A41:B41"/>
    <mergeCell ref="Q64:V64"/>
    <mergeCell ref="W64:AB64"/>
    <mergeCell ref="AD63:AE63"/>
    <mergeCell ref="AG63:AH63"/>
    <mergeCell ref="P51:R51"/>
    <mergeCell ref="AD50:AF50"/>
    <mergeCell ref="AG50:AI50"/>
    <mergeCell ref="AD2:AF2"/>
    <mergeCell ref="AD15:AE15"/>
    <mergeCell ref="AD4:AE4"/>
    <mergeCell ref="AL2:AQ2"/>
    <mergeCell ref="AR2:AW2"/>
    <mergeCell ref="AL49:AQ49"/>
    <mergeCell ref="AR49:AW49"/>
    <mergeCell ref="AG2:AI2"/>
    <mergeCell ref="AG4:AH4"/>
    <mergeCell ref="AG15:AH15"/>
  </mergeCells>
  <pageMargins left="0.7" right="0.7" top="0.75" bottom="0.75" header="0.3" footer="0.3"/>
  <ignoredErrors>
    <ignoredError sqref="B18 C18:M18 B28 C28:M28 B34:M34" formula="1"/>
  </ignoredErrors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Лист1!AD17:AD17</xm:f>
              <xm:sqref>AD18</xm:sqref>
            </x14:sparkline>
            <x14:sparkline>
              <xm:f>Лист1!AE16:AE16</xm:f>
              <xm:sqref>AE17</xm:sqref>
            </x14:sparkline>
            <x14:sparkline>
              <xm:f>Лист1!AF16:AF16</xm:f>
              <xm:sqref>AF17</xm:sqref>
            </x14:sparkline>
            <x14:sparkline>
              <xm:f>Лист1!AJ16:AJ16</xm:f>
              <xm:sqref>AJ17</xm:sqref>
            </x14:sparkline>
            <x14:sparkline>
              <xm:f>Лист1!AK16:AK16</xm:f>
              <xm:sqref>AK17</xm:sqref>
            </x14:sparkline>
            <x14:sparkline>
              <xm:f>Лист1!AL16:AL16</xm:f>
              <xm:sqref>AL17</xm:sqref>
            </x14:sparkline>
            <x14:sparkline>
              <xm:f>Лист1!AM16:AM16</xm:f>
              <xm:sqref>AM17</xm:sqref>
            </x14:sparkline>
            <x14:sparkline>
              <xm:f>Лист1!AN16:AN16</xm:f>
              <xm:sqref>AN17</xm:sqref>
            </x14:sparkline>
            <x14:sparkline>
              <xm:f>Лист1!AD19:AD19</xm:f>
              <xm:sqref>AD20</xm:sqref>
            </x14:sparkline>
            <x14:sparkline>
              <xm:f>Лист1!AD21:AD21</xm:f>
              <xm:sqref>AD22</xm:sqref>
            </x14:sparkline>
            <x14:sparkline>
              <xm:f>Лист1!AD23:AD23</xm:f>
              <xm:sqref>AD24</xm:sqref>
            </x14:sparkline>
            <x14:sparkline>
              <xm:f>Лист1!AD25:AD25</xm:f>
              <xm:sqref>AD26</xm:sqref>
            </x14:sparkline>
            <x14:sparkline>
              <xm:f>Лист1!AI26:AI26</xm:f>
              <xm:sqref>AI27</xm:sqref>
            </x14:sparkline>
            <x14:sparkline>
              <xm:f>Лист1!AF17:AF17</xm:f>
              <xm:sqref>AF18</xm:sqref>
            </x14:sparkline>
            <x14:sparkline>
              <xm:f>Лист1!AF18:AF18</xm:f>
              <xm:sqref>AF19</xm:sqref>
            </x14:sparkline>
            <x14:sparkline>
              <xm:f>Лист1!AF19:AF19</xm:f>
              <xm:sqref>AF20</xm:sqref>
            </x14:sparkline>
            <x14:sparkline>
              <xm:f>Лист1!AF20:AF20</xm:f>
              <xm:sqref>AF21</xm:sqref>
            </x14:sparkline>
            <x14:sparkline>
              <xm:f>Лист1!AF21:AF21</xm:f>
              <xm:sqref>AF22</xm:sqref>
            </x14:sparkline>
            <x14:sparkline>
              <xm:f>Лист1!AF22:AF22</xm:f>
              <xm:sqref>AF23</xm:sqref>
            </x14:sparkline>
            <x14:sparkline>
              <xm:f>Лист1!AF23:AF23</xm:f>
              <xm:sqref>AF24</xm:sqref>
            </x14:sparkline>
            <x14:sparkline>
              <xm:f>Лист1!AF24:AF24</xm:f>
              <xm:sqref>AF25</xm:sqref>
            </x14:sparkline>
            <x14:sparkline>
              <xm:f>Лист1!AF25:AF25</xm:f>
              <xm:sqref>AF26</xm:sqref>
            </x14:sparkline>
            <x14:sparkline>
              <xm:f>Лист1!AF26:AF26</xm:f>
              <xm:sqref>AF27</xm:sqref>
            </x14:sparkline>
            <x14:sparkline>
              <xm:f>Лист1!AG16:AG16</xm:f>
              <xm:sqref>AG17</xm:sqref>
            </x14:sparkline>
            <x14:sparkline>
              <xm:f>Лист1!AH16:AH16</xm:f>
              <xm:sqref>AH17</xm:sqref>
            </x14:sparkline>
            <x14:sparkline>
              <xm:f>Лист1!AI16:AI16</xm:f>
              <xm:sqref>AI17</xm:sqref>
            </x14:sparkline>
            <x14:sparkline>
              <xm:f>Лист1!AI17:AI17</xm:f>
              <xm:sqref>AI18</xm:sqref>
            </x14:sparkline>
            <x14:sparkline>
              <xm:f>Лист1!AI18:AI18</xm:f>
              <xm:sqref>AI19</xm:sqref>
            </x14:sparkline>
            <x14:sparkline>
              <xm:f>Лист1!AI19:AI19</xm:f>
              <xm:sqref>AI20</xm:sqref>
            </x14:sparkline>
            <x14:sparkline>
              <xm:f>Лист1!AI20:AI20</xm:f>
              <xm:sqref>AI21</xm:sqref>
            </x14:sparkline>
            <x14:sparkline>
              <xm:f>Лист1!AI21:AI21</xm:f>
              <xm:sqref>AI22</xm:sqref>
            </x14:sparkline>
            <x14:sparkline>
              <xm:f>Лист1!AI22:AI22</xm:f>
              <xm:sqref>AI23</xm:sqref>
            </x14:sparkline>
            <x14:sparkline>
              <xm:f>Лист1!AI23:AI23</xm:f>
              <xm:sqref>AI24</xm:sqref>
            </x14:sparkline>
            <x14:sparkline>
              <xm:f>Лист1!AI24:AI24</xm:f>
              <xm:sqref>AI25</xm:sqref>
            </x14:sparkline>
            <x14:sparkline>
              <xm:f>Лист1!AI25:AI25</xm:f>
              <xm:sqref>AI26</xm:sqref>
            </x14:sparkline>
            <x14:sparkline>
              <xm:f>Лист1!AE17:AE17</xm:f>
              <xm:sqref>AE18</xm:sqref>
            </x14:sparkline>
            <x14:sparkline>
              <xm:f>Лист1!AE18:AE18</xm:f>
              <xm:sqref>AE19</xm:sqref>
            </x14:sparkline>
            <x14:sparkline>
              <xm:f>Лист1!AE19:AE19</xm:f>
              <xm:sqref>AE20</xm:sqref>
            </x14:sparkline>
            <x14:sparkline>
              <xm:f>Лист1!AE20:AE20</xm:f>
              <xm:sqref>AE21</xm:sqref>
            </x14:sparkline>
            <x14:sparkline>
              <xm:f>Лист1!AE21:AE21</xm:f>
              <xm:sqref>AE22</xm:sqref>
            </x14:sparkline>
            <x14:sparkline>
              <xm:f>Лист1!AE22:AE22</xm:f>
              <xm:sqref>AE23</xm:sqref>
            </x14:sparkline>
            <x14:sparkline>
              <xm:f>Лист1!AE23:AE23</xm:f>
              <xm:sqref>AE24</xm:sqref>
            </x14:sparkline>
            <x14:sparkline>
              <xm:f>Лист1!AE24:AE24</xm:f>
              <xm:sqref>AE25</xm:sqref>
            </x14:sparkline>
            <x14:sparkline>
              <xm:f>Лист1!AE25:AE25</xm:f>
              <xm:sqref>AE26</xm:sqref>
            </x14:sparkline>
            <x14:sparkline>
              <xm:f>Лист1!AE26:AE26</xm:f>
              <xm:sqref>AE27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6" sqref="D46"/>
    </sheetView>
  </sheetViews>
  <sheetFormatPr defaultColWidth="11.42578125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2014-10-08T16:43:40Z</dcterms:modified>
</cp:coreProperties>
</file>